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000" firstSheet="127" activeTab="132"/>
  </bookViews>
  <sheets>
    <sheet name="11 Ремесленная 21" sheetId="1" r:id="rId1"/>
    <sheet name="11 Ремесленная 23" sheetId="2" r:id="rId2"/>
    <sheet name="11 Ремесленная 23 а" sheetId="3" r:id="rId3"/>
    <sheet name="11 Ремесленная 25 а" sheetId="4" r:id="rId4"/>
    <sheet name="11 Ремесленная 27" sheetId="5" r:id="rId5"/>
    <sheet name="11 Ремесленная 27 а" sheetId="6" r:id="rId6"/>
    <sheet name="11 Ремесленная 27 б" sheetId="7" r:id="rId7"/>
    <sheet name="11 Ремесленная 29" sheetId="8" r:id="rId8"/>
    <sheet name="11 Ремесленная 29 а" sheetId="9" r:id="rId9"/>
    <sheet name="17 Военный городок 355" sheetId="10" r:id="rId10"/>
    <sheet name="17 Военный городок 362" sheetId="11" r:id="rId11"/>
    <sheet name="17 Военный городок 365" sheetId="12" r:id="rId12"/>
    <sheet name="17 Военный городок 366" sheetId="13" r:id="rId13"/>
    <sheet name="17 Военный городок 367" sheetId="14" r:id="rId14"/>
    <sheet name="5 Армии 71" sheetId="15" r:id="rId15"/>
    <sheet name="5 Армия 133" sheetId="16" r:id="rId16"/>
    <sheet name="5 Армии 135" sheetId="17" r:id="rId17"/>
    <sheet name="5 Армия 139" sheetId="18" r:id="rId18"/>
    <sheet name="5 Северная 78" sheetId="19" r:id="rId19"/>
    <sheet name="7 Северная 369" sheetId="20" r:id="rId20"/>
    <sheet name="8 Ремесленная 17 а" sheetId="21" r:id="rId21"/>
    <sheet name="Арктическая 23" sheetId="22" r:id="rId22"/>
    <sheet name="Арктическая 25" sheetId="23" r:id="rId23"/>
    <sheet name="Арктическая 31" sheetId="24" r:id="rId24"/>
    <sheet name="Арктическая 37" sheetId="25" r:id="rId25"/>
    <sheet name="Арктическая 47" sheetId="26" r:id="rId26"/>
    <sheet name="Булатова 104" sheetId="27" r:id="rId27"/>
    <sheet name="Булатова 39" sheetId="28" r:id="rId28"/>
    <sheet name="Герцена 13" sheetId="29" r:id="rId29"/>
    <sheet name="Герцена 17" sheetId="30" r:id="rId30"/>
    <sheet name="Герцена 39" sheetId="31" r:id="rId31"/>
    <sheet name="Герцена 38" sheetId="32" r:id="rId32"/>
    <sheet name="Герцена 44" sheetId="33" r:id="rId33"/>
    <sheet name="Герцена 46" sheetId="34" r:id="rId34"/>
    <sheet name="Герцена 55,57" sheetId="35" r:id="rId35"/>
    <sheet name="Герцена 63" sheetId="36" r:id="rId36"/>
    <sheet name="Герцена 65" sheetId="37" r:id="rId37"/>
    <sheet name="Голика 2" sheetId="38" r:id="rId38"/>
    <sheet name="Голика 2а" sheetId="39" r:id="rId39"/>
    <sheet name="Госпитальная 65" sheetId="40" r:id="rId40"/>
    <sheet name="Гусарова 112" sheetId="41" r:id="rId41"/>
    <sheet name="Гусарова 113" sheetId="42" r:id="rId42"/>
    <sheet name="Гусарова 115" sheetId="43" r:id="rId43"/>
    <sheet name="Гусарова 117" sheetId="44" r:id="rId44"/>
    <sheet name="Гусарова 123" sheetId="45" r:id="rId45"/>
    <sheet name="Гусарова 13" sheetId="46" r:id="rId46"/>
    <sheet name="Гусарова 22" sheetId="47" r:id="rId47"/>
    <sheet name="Гусарова 24" sheetId="48" r:id="rId48"/>
    <sheet name="Гусарова 26" sheetId="49" r:id="rId49"/>
    <sheet name="Гусарова 30" sheetId="50" r:id="rId50"/>
    <sheet name="Гусарова 47" sheetId="51" r:id="rId51"/>
    <sheet name="Гусарова 60 а" sheetId="52" r:id="rId52"/>
    <sheet name="Гусарова 60 б" sheetId="53" r:id="rId53"/>
    <sheet name="Добровольского 4" sheetId="54" r:id="rId54"/>
    <sheet name="Добровольского 6" sheetId="55" r:id="rId55"/>
    <sheet name="Ивана Алексеева 1в" sheetId="56" r:id="rId56"/>
    <sheet name="Ивана Алексеева 6" sheetId="57" r:id="rId57"/>
    <sheet name="Интернациональная 15" sheetId="58" r:id="rId58"/>
    <sheet name="Интернациональная 35" sheetId="59" r:id="rId59"/>
    <sheet name="Карла Либкнехта 26" sheetId="60" r:id="rId60"/>
    <sheet name="Кемеровская 134" sheetId="61" r:id="rId61"/>
    <sheet name="Кемеровская 136" sheetId="62" r:id="rId62"/>
    <sheet name="Кемеровская 17" sheetId="63" r:id="rId63"/>
    <sheet name="Кемеровская 98" sheetId="64" r:id="rId64"/>
    <sheet name="Косарева 34" sheetId="65" r:id="rId65"/>
    <sheet name="Красина 1" sheetId="66" r:id="rId66"/>
    <sheet name="Красина 2" sheetId="67" r:id="rId67"/>
    <sheet name="красина 4 12 мес" sheetId="68" r:id="rId68"/>
    <sheet name="Красногвардейская 43" sheetId="69" r:id="rId69"/>
    <sheet name="Краснофлотская 23" sheetId="70" r:id="rId70"/>
    <sheet name="Красный Путь 10" sheetId="71" r:id="rId71"/>
    <sheet name="Красный Путь 12" sheetId="72" r:id="rId72"/>
    <sheet name="Красный Путь 8" sheetId="73" r:id="rId73"/>
    <sheet name="Ленина 6" sheetId="74" r:id="rId74"/>
    <sheet name="Отябрьская 104" sheetId="75" r:id="rId75"/>
    <sheet name="Октябрьская 110" sheetId="76" r:id="rId76"/>
    <sheet name="Октябрьская 120 а" sheetId="77" r:id="rId77"/>
    <sheet name="Октябрьская 124" sheetId="78" r:id="rId78"/>
    <sheet name="Октябрьская 126" sheetId="79" r:id="rId79"/>
    <sheet name="Октябрьская 79" sheetId="80" r:id="rId80"/>
    <sheet name="Октябрьская 98" sheetId="81" r:id="rId81"/>
    <sheet name="Орджоникидзе 107" sheetId="82" r:id="rId82"/>
    <sheet name="Орджоникидзе 12" sheetId="83" r:id="rId83"/>
    <sheet name="Орджоникидзе 13" sheetId="84" r:id="rId84"/>
    <sheet name="Оджоникидзе 16" sheetId="85" r:id="rId85"/>
    <sheet name="Орджоникидзе 26" sheetId="86" r:id="rId86"/>
    <sheet name="Орджоникидзе 66" sheetId="87" r:id="rId87"/>
    <sheet name="Орджоникидзе 85" sheetId="88" r:id="rId88"/>
    <sheet name="Орджоникидзе 88" sheetId="89" r:id="rId89"/>
    <sheet name="Осоавиахимовская 43" sheetId="90" r:id="rId90"/>
    <sheet name="Осоавиахимовская 48" sheetId="91" r:id="rId91"/>
    <sheet name="пл.Дзержинского 1" sheetId="92" r:id="rId92"/>
    <sheet name="пр.Гусарова 115" sheetId="93" r:id="rId93"/>
    <sheet name="Рабиновича 123" sheetId="94" r:id="rId94"/>
    <sheet name="Рабиновича 127" sheetId="95" r:id="rId95"/>
    <sheet name="Рабиновича 124" sheetId="96" r:id="rId96"/>
    <sheet name="Рабиновича 125" sheetId="97" r:id="rId97"/>
    <sheet name="Рабиновича 88" sheetId="98" r:id="rId98"/>
    <sheet name="Рабиновича 88 б" sheetId="99" r:id="rId99"/>
    <sheet name="Сенная 33" sheetId="100" r:id="rId100"/>
    <sheet name="Сенная 35" sheetId="101" r:id="rId101"/>
    <sheet name="Спартаковская 13" sheetId="102" r:id="rId102"/>
    <sheet name="Спартаковская 18" sheetId="103" r:id="rId103"/>
    <sheet name="Спартаковская 3" sheetId="104" r:id="rId104"/>
    <sheet name="Спартаковская 8" sheetId="105" r:id="rId105"/>
    <sheet name="Средняя 5" sheetId="106" r:id="rId106"/>
    <sheet name="Средняя 7" sheetId="107" r:id="rId107"/>
    <sheet name="Тарская 32" sheetId="108" r:id="rId108"/>
    <sheet name="Тарская 51" sheetId="109" r:id="rId109"/>
    <sheet name="Тарская 53" sheetId="110" r:id="rId110"/>
    <sheet name="Таубе 10" sheetId="111" r:id="rId111"/>
    <sheet name="Таубе 12" sheetId="112" r:id="rId112"/>
    <sheet name="Таубе 14" sheetId="113" r:id="rId113"/>
    <sheet name="Третьяковская 3" sheetId="114" r:id="rId114"/>
    <sheet name="Фрунзе 67" sheetId="115" r:id="rId115"/>
    <sheet name="Чапаева 81" sheetId="116" r:id="rId116"/>
    <sheet name="Чапаева 83" sheetId="117" r:id="rId117"/>
    <sheet name="Челюскенцев 79" sheetId="118" r:id="rId118"/>
    <sheet name="Челюскенцев 81" sheetId="119" r:id="rId119"/>
    <sheet name="Чернышевского 80" sheetId="120" r:id="rId120"/>
    <sheet name="Чехова 3" sheetId="121" r:id="rId121"/>
    <sheet name="Яковлева 10" sheetId="122" r:id="rId122"/>
    <sheet name="Яковлева 12" sheetId="123" r:id="rId123"/>
    <sheet name="Яковлева 143" sheetId="124" r:id="rId124"/>
    <sheet name="Яковлева 147" sheetId="125" r:id="rId125"/>
    <sheet name="Яковлева 16" sheetId="126" r:id="rId126"/>
    <sheet name="Яковлева 165" sheetId="127" r:id="rId127"/>
    <sheet name="Яковлева 167" sheetId="128" r:id="rId128"/>
    <sheet name="Яковлева 2" sheetId="129" r:id="rId129"/>
    <sheet name="Яковлева 4" sheetId="130" r:id="rId130"/>
    <sheet name="Яковлева 7" sheetId="131" r:id="rId131"/>
    <sheet name="Яковлева 8" sheetId="132" r:id="rId132"/>
    <sheet name="Яковлева 9" sheetId="133" r:id="rId133"/>
  </sheets>
  <definedNames/>
  <calcPr fullCalcOnLoad="1"/>
</workbook>
</file>

<file path=xl/sharedStrings.xml><?xml version="1.0" encoding="utf-8"?>
<sst xmlns="http://schemas.openxmlformats.org/spreadsheetml/2006/main" count="5219" uniqueCount="337">
  <si>
    <t>руб.</t>
  </si>
  <si>
    <t>Израсходованно:</t>
  </si>
  <si>
    <t>январь</t>
  </si>
  <si>
    <t>ремонт подъезда</t>
  </si>
  <si>
    <t>февраль</t>
  </si>
  <si>
    <t xml:space="preserve">Начисленно на  текущий ремонт </t>
  </si>
  <si>
    <t xml:space="preserve">Поступило на текущий ремонт  </t>
  </si>
  <si>
    <t>замена врезок</t>
  </si>
  <si>
    <t xml:space="preserve">Начисленно за уборку мест </t>
  </si>
  <si>
    <t>общего пользования</t>
  </si>
  <si>
    <t xml:space="preserve">Поступило за уборку мест </t>
  </si>
  <si>
    <t>замена задвижек Ф 80</t>
  </si>
  <si>
    <t>ремонт кровли</t>
  </si>
  <si>
    <t>ремонт канализации</t>
  </si>
  <si>
    <t>март</t>
  </si>
  <si>
    <t>замена канализации</t>
  </si>
  <si>
    <t>ремонт ВРУ</t>
  </si>
  <si>
    <t>2007 год</t>
  </si>
  <si>
    <t xml:space="preserve"> </t>
  </si>
  <si>
    <t>Израсходованно</t>
  </si>
  <si>
    <t>замена розлива ХВС</t>
  </si>
  <si>
    <t>асфальтирование</t>
  </si>
  <si>
    <t>ремонт фасада</t>
  </si>
  <si>
    <t>замена стояков отопления</t>
  </si>
  <si>
    <t>восстановление освещения</t>
  </si>
  <si>
    <t xml:space="preserve"> за 12 месяцев   </t>
  </si>
  <si>
    <t>матрикснет</t>
  </si>
  <si>
    <t>престижинтернет</t>
  </si>
  <si>
    <t>сибинтерком</t>
  </si>
  <si>
    <t>поступило от кабельных сетей</t>
  </si>
  <si>
    <t>итого израсходованно</t>
  </si>
  <si>
    <t xml:space="preserve">Отчет о доходах и расходах по текущему ремонту </t>
  </si>
  <si>
    <t xml:space="preserve">находящемся на техническом обслуживании </t>
  </si>
  <si>
    <t>в ООО "УК Жилищник 1"</t>
  </si>
  <si>
    <t>Начислено по статье содержание</t>
  </si>
  <si>
    <t xml:space="preserve">жилья  за  12 месяцев </t>
  </si>
  <si>
    <t>Поступило по статье содержание</t>
  </si>
  <si>
    <t>Задолженностьпо статье содержание</t>
  </si>
  <si>
    <t>на жилом доме Интернациональная 35  за 2008 год</t>
  </si>
  <si>
    <t>Итого поступило на текущий</t>
  </si>
  <si>
    <t>ремонт за 2008 год</t>
  </si>
  <si>
    <t>ремонту  на 01.01.2008 год</t>
  </si>
  <si>
    <t>Остаток средств по текущему</t>
  </si>
  <si>
    <t>ремонту на 01.01.2009 г.</t>
  </si>
  <si>
    <t xml:space="preserve">Остаток(перерасход) средств по текущему </t>
  </si>
  <si>
    <t>Экономист_____________Н.А.Неделькина</t>
  </si>
  <si>
    <t>2006 год</t>
  </si>
  <si>
    <t>Итого израсходованно</t>
  </si>
  <si>
    <t>Задолженность по оплате</t>
  </si>
  <si>
    <t>Мастер ________________Грицких Л.П.</t>
  </si>
  <si>
    <t>реклама</t>
  </si>
  <si>
    <t>Ст.по дому ________________</t>
  </si>
  <si>
    <t>Ст.по дому ___________В.И.Вдовина</t>
  </si>
  <si>
    <t>Мастер___________Шпакова Н.И.</t>
  </si>
  <si>
    <t>итого  израсходованно</t>
  </si>
  <si>
    <t>Ст.по дому________________</t>
  </si>
  <si>
    <t>Мастер участка_____________Н.И.Шпакова</t>
  </si>
  <si>
    <t>Ст.по дому_______________________</t>
  </si>
  <si>
    <t>Мастер участка_____________________</t>
  </si>
  <si>
    <t>замена задвижек Ф50</t>
  </si>
  <si>
    <t>замена розлива отопления</t>
  </si>
  <si>
    <t>Остаток средств</t>
  </si>
  <si>
    <t>Содержание многоквартирного</t>
  </si>
  <si>
    <t xml:space="preserve">Отчет о доходах и расходах по содержанию  и текущему ремонту </t>
  </si>
  <si>
    <t>вывоз мусора</t>
  </si>
  <si>
    <t>обслуживание ВДГО</t>
  </si>
  <si>
    <t>обслуживание лифтов</t>
  </si>
  <si>
    <t>в т.ч.обязательные платежи</t>
  </si>
  <si>
    <t>оплатили</t>
  </si>
  <si>
    <t>в т.ч на текущий ремонт</t>
  </si>
  <si>
    <t>налоги</t>
  </si>
  <si>
    <t>Итого поступило ден.средств</t>
  </si>
  <si>
    <t xml:space="preserve">ремонт кровли </t>
  </si>
  <si>
    <t>замена ливневой канализации</t>
  </si>
  <si>
    <t>обслуживание ВДГО(газ.оборудов)</t>
  </si>
  <si>
    <t>Сибинтерком</t>
  </si>
  <si>
    <t>установка светильников</t>
  </si>
  <si>
    <t>ремонт подъездов</t>
  </si>
  <si>
    <t>уборка мест общего пользования</t>
  </si>
  <si>
    <t>Итого на текущий ремонт</t>
  </si>
  <si>
    <t>итого на текущий ремонт</t>
  </si>
  <si>
    <t>Урсабанк(вывеска)</t>
  </si>
  <si>
    <t>Итого поступило</t>
  </si>
  <si>
    <t>жилья  за 12 месяцев</t>
  </si>
  <si>
    <t>дома за 12 месяцев</t>
  </si>
  <si>
    <t>за уборку мест общего пользования</t>
  </si>
  <si>
    <t>находящемся на техническом обслуживании  в ООО "УК Жилищник 1"</t>
  </si>
  <si>
    <t>за убоку мест общего пользования</t>
  </si>
  <si>
    <t>Остаток  средств   за  2009 год</t>
  </si>
  <si>
    <t>текущий ремонт</t>
  </si>
  <si>
    <t>текущий ремонт:</t>
  </si>
  <si>
    <t>итого по тек.ремонту</t>
  </si>
  <si>
    <t>ремонт в/рамки</t>
  </si>
  <si>
    <t>техничка</t>
  </si>
  <si>
    <t xml:space="preserve">Отчет о доходах и расходах по содержанию и  текущему ремонту </t>
  </si>
  <si>
    <t>Эр-телеком</t>
  </si>
  <si>
    <t>мультикабельные сети</t>
  </si>
  <si>
    <t>Кузьмин</t>
  </si>
  <si>
    <t>Бааль</t>
  </si>
  <si>
    <t>Сибакватрейд</t>
  </si>
  <si>
    <t xml:space="preserve">доплата за уборку подъездов </t>
  </si>
  <si>
    <t xml:space="preserve"> установка,изготовление рам</t>
  </si>
  <si>
    <t>замена рубильника</t>
  </si>
  <si>
    <t>итого поступило</t>
  </si>
  <si>
    <t>на 01.07.10г.</t>
  </si>
  <si>
    <t>на 01.07.2010г.</t>
  </si>
  <si>
    <t>жилья  за 1 и 2 квартал</t>
  </si>
  <si>
    <t>дома за 1 и 2  квартал</t>
  </si>
  <si>
    <t>на уборку мест общего польз.</t>
  </si>
  <si>
    <t>замена розлива ГВС</t>
  </si>
  <si>
    <t>герметизация швов</t>
  </si>
  <si>
    <t>замена задвижек Ф 50</t>
  </si>
  <si>
    <t>установка дверей</t>
  </si>
  <si>
    <t>замена ввода ХВС</t>
  </si>
  <si>
    <t>ремонт цоколя</t>
  </si>
  <si>
    <t>замена стояка ГВС</t>
  </si>
  <si>
    <t>замена задвижек Ф 100</t>
  </si>
  <si>
    <t>изоляция трубопровода</t>
  </si>
  <si>
    <t>замена в/рамки</t>
  </si>
  <si>
    <t>ремонт ограждения</t>
  </si>
  <si>
    <t>восстановление вент.шахт</t>
  </si>
  <si>
    <t>ремонт подвального помещ.</t>
  </si>
  <si>
    <t>ремонт водоподогревателя</t>
  </si>
  <si>
    <t>замена розлива  ГВС</t>
  </si>
  <si>
    <t>ремонт квартиры после протоп</t>
  </si>
  <si>
    <t>установка пандуса</t>
  </si>
  <si>
    <t>замена  задвижек Ф 50</t>
  </si>
  <si>
    <t>замена задвижек Ф 150</t>
  </si>
  <si>
    <t>ремонт пола в тамбуре</t>
  </si>
  <si>
    <t>замена стояка ХВС</t>
  </si>
  <si>
    <t>ремонт подвального помещения</t>
  </si>
  <si>
    <t>ремонт умывальника</t>
  </si>
  <si>
    <t>ремонт квартиры после протопл.</t>
  </si>
  <si>
    <t>замена водосточных труб</t>
  </si>
  <si>
    <t>установка поливочного крана</t>
  </si>
  <si>
    <t>ремонт эл.проводки</t>
  </si>
  <si>
    <t xml:space="preserve">ремонт подезда </t>
  </si>
  <si>
    <t>ремонт оконных проемов</t>
  </si>
  <si>
    <t>ремонт мусорных камер</t>
  </si>
  <si>
    <t>ограждение мусорной площадки</t>
  </si>
  <si>
    <t>ремонт туалета</t>
  </si>
  <si>
    <t>замена задвижек  Ф 80</t>
  </si>
  <si>
    <t>ремонт эл.оборудования</t>
  </si>
  <si>
    <t>ремонт кварт.после протопления</t>
  </si>
  <si>
    <t>на жилом доме Орджоникидзе 26  за 1 и 2 квартал  2010 г</t>
  </si>
  <si>
    <t>Экономист_________________________</t>
  </si>
  <si>
    <t>установка ограждения</t>
  </si>
  <si>
    <t xml:space="preserve">     уборка мест общего пользования</t>
  </si>
  <si>
    <t>ремонт поэтажников</t>
  </si>
  <si>
    <t>ремонт квартиры после протопления</t>
  </si>
  <si>
    <t>изготовление и устан.приборов отопл.</t>
  </si>
  <si>
    <t>устройство навеса над входом</t>
  </si>
  <si>
    <t>изгот.и устан.приборов отопл.</t>
  </si>
  <si>
    <t>ремонт мягкой кровли</t>
  </si>
  <si>
    <t>ремонт тамбура</t>
  </si>
  <si>
    <t>ремонт оконных откосов</t>
  </si>
  <si>
    <t>замена трубопровода</t>
  </si>
  <si>
    <t>ДВП</t>
  </si>
  <si>
    <t>Клей</t>
  </si>
  <si>
    <t>Плитка</t>
  </si>
  <si>
    <t>герметизация м/панельных швов</t>
  </si>
  <si>
    <t>ремонт крылец</t>
  </si>
  <si>
    <t>благ-во придомовой территории</t>
  </si>
  <si>
    <t>замена стояков ХВС</t>
  </si>
  <si>
    <t>покраска фасада</t>
  </si>
  <si>
    <t>обслуж. приборов учета тепла</t>
  </si>
  <si>
    <t>кронир.,вывоз крупногаб.мусора</t>
  </si>
  <si>
    <t>восстановление приямка</t>
  </si>
  <si>
    <t>пов. и демон., монтаж приб. учета</t>
  </si>
  <si>
    <t>тех.обслуживание приборов учета</t>
  </si>
  <si>
    <t>уборка мест об. пользования</t>
  </si>
  <si>
    <t>изготовление песочницы</t>
  </si>
  <si>
    <t>замена вентелей Ф 20</t>
  </si>
  <si>
    <t>жилья  за 11 месяцев</t>
  </si>
  <si>
    <t>дома за 11 месяцев</t>
  </si>
  <si>
    <t>на жилом доме Красина 4   за  2010 г</t>
  </si>
  <si>
    <t>на 01.01.2011г.</t>
  </si>
  <si>
    <t>на 01.01.11г.</t>
  </si>
  <si>
    <t>на жилом доме  11 Ремесленная 21 за  2010 год</t>
  </si>
  <si>
    <t>на жилом доме  11 Ремесленная 23 за   2010 год</t>
  </si>
  <si>
    <t>на жилом доме  11 Ремесленная 23а  за   2010 год</t>
  </si>
  <si>
    <t>на жилом доме  11 Ремесленная 25а  за   2010 год</t>
  </si>
  <si>
    <t>на жилом доме  11 Ремесленная 27  за   2010 год</t>
  </si>
  <si>
    <t>на жилом доме  11 Ремесленная 27а  за   2010 год</t>
  </si>
  <si>
    <t>на жилом доме  11 Ремесленная 27б  за   2010 год</t>
  </si>
  <si>
    <t>на жилом доме  11 Ремесленная 29  за   2010 год</t>
  </si>
  <si>
    <t>на жилом доме  11 Ремесленная 29а  за   2010 год</t>
  </si>
  <si>
    <t>на жилом доме  17 Военный городок 355  за   2010 год</t>
  </si>
  <si>
    <t>на жилом доме  17 Военный городок 362  за   2010 год</t>
  </si>
  <si>
    <t>на жилом доме  17 Военный городок 365  за  2010 год</t>
  </si>
  <si>
    <t>на жилом доме  17 Военный городок 366  за   2010 год</t>
  </si>
  <si>
    <t>на жилом доме  17 Военный городок 367  за   2010 год</t>
  </si>
  <si>
    <t>на жилом доме  5 Армии 71 за   2010 год</t>
  </si>
  <si>
    <t>на жилом доме  5 Армии 133  за   2010 год</t>
  </si>
  <si>
    <t>на жилом доме  5 Армии 135  за   2010 год</t>
  </si>
  <si>
    <t>на жилом доме  5 Армии 139  за   2010 год</t>
  </si>
  <si>
    <t>на жилом доме  5 Северная 78 за    2010 год</t>
  </si>
  <si>
    <t>на жилом доме  7 Северная 369 за   2010 год</t>
  </si>
  <si>
    <t>на жилом доме  8 Ремесленная 17а  за    2010 год</t>
  </si>
  <si>
    <t>на жилом доме  Арктическая 23  за    2010 г</t>
  </si>
  <si>
    <t>на жилом доме  Арктическая 25  за    2010 г</t>
  </si>
  <si>
    <t>на жилом доме  Арктическая 31  за    2010 г</t>
  </si>
  <si>
    <t>на жилом доме  Арктическая 37  за    2010 г</t>
  </si>
  <si>
    <t>на жилом доме  Арктическая 47  за  2010 г</t>
  </si>
  <si>
    <t>на жилом доме  Булатова 104 за   2010 г</t>
  </si>
  <si>
    <t>на жилом доме  Булатова 39 за    2010 г</t>
  </si>
  <si>
    <t>на жилом доме Герцена 13  за    2010 г</t>
  </si>
  <si>
    <t>на жилом доме Герцена 17  за   2010 г</t>
  </si>
  <si>
    <t>на жилом доме Герцена 39  за   2010 г</t>
  </si>
  <si>
    <t>на жилом доме Герцена 38  за   2010 г</t>
  </si>
  <si>
    <t>на жилом доме Герцена 44  за   2010 г</t>
  </si>
  <si>
    <t>на жилом доме Герцена 46  за  2010 г</t>
  </si>
  <si>
    <t>на жилом доме Герцена 55/57  за   2010 г</t>
  </si>
  <si>
    <t>на жилом доме Герцена 63  за   2010 г</t>
  </si>
  <si>
    <t>на жилом доме Герцена 65  за   2010 г</t>
  </si>
  <si>
    <t>на жилом доме Голика 2  за   2010 г</t>
  </si>
  <si>
    <t>на жилом доме Голика 2а   за    2010 г</t>
  </si>
  <si>
    <t>на жилом доме Госпитальная 65  за   2010 г</t>
  </si>
  <si>
    <t>на жилом доме Гусарова 112  за   2010 г</t>
  </si>
  <si>
    <t>на жилом доме Гусарова 113  за   2010 г</t>
  </si>
  <si>
    <t>на жилом доме Гусарова 115  за  2010 г</t>
  </si>
  <si>
    <t>на жилом доме Гусарова 117  за   2010 г</t>
  </si>
  <si>
    <t>на жилом доме Гусарова 123  за  2010 г</t>
  </si>
  <si>
    <t>на жилом доме Гусарова 13  за   2010 г</t>
  </si>
  <si>
    <t>на жилом доме Гусарова 22  за   2010 г</t>
  </si>
  <si>
    <t>на жилом доме Гусарова 24  за   2010 г</t>
  </si>
  <si>
    <t>на жилом доме Гусарова 26  за   2010 г</t>
  </si>
  <si>
    <t>на жилом доме Гусарова 30  за    2010 г</t>
  </si>
  <si>
    <t>на жилом доме Гусарова 47  за    2010 г</t>
  </si>
  <si>
    <t>на жилом доме Гусарова 60 а  за    2010 г</t>
  </si>
  <si>
    <t>на жилом доме Гусарова 60 б  за    2010 г</t>
  </si>
  <si>
    <t>на жилом доме Добровольского 4  за    2010 г</t>
  </si>
  <si>
    <t>на жилом доме Добровольского 6  за    2010 г</t>
  </si>
  <si>
    <t>на жилом доме Ивана Алексеева 1-в  за   2010 г</t>
  </si>
  <si>
    <t>на жилом доме Ивана Алексеева 6  за   2010 г</t>
  </si>
  <si>
    <t>на жилом доме Интернациональная 15  за   2010 г</t>
  </si>
  <si>
    <t>на жилом доме Интернациональная 35  за   2010 г</t>
  </si>
  <si>
    <t>на жилом доме Карла Либкнехта 26  за   2010 г</t>
  </si>
  <si>
    <t>на жилом доме Кемеровская 134  за   2010 г</t>
  </si>
  <si>
    <t>на жилом доме Кемеровская 136  за   2010 г</t>
  </si>
  <si>
    <t>на жилом доме Кемеровская 17  за   2010 г</t>
  </si>
  <si>
    <t>на жилом доме Кемеровская 98  за   2010 г</t>
  </si>
  <si>
    <t>на жилом доме Косарева 34   за   2010 г</t>
  </si>
  <si>
    <t>на жилом доме Красина 1   за   2010 г</t>
  </si>
  <si>
    <t>на жилом доме Красина 2   за   2010 г</t>
  </si>
  <si>
    <t>на жилом доме Красногвардейская  43   за    2010 г</t>
  </si>
  <si>
    <t>на жилом доме Краснофлотская 23  за   2010 г</t>
  </si>
  <si>
    <t>на жилом доме Красный Путь 10   за   2010 г</t>
  </si>
  <si>
    <t>на жилом доме Красный Путь 12   за   2010 г</t>
  </si>
  <si>
    <t>на жилом доме Красный Путь 8   за   2010 г</t>
  </si>
  <si>
    <t>на жилом доме Ленина 6   за     2010 г</t>
  </si>
  <si>
    <t>на жилом доме Октябрьская 104  за   2010 г</t>
  </si>
  <si>
    <t>на жилом доме Октябрьская 110  за   2010 г</t>
  </si>
  <si>
    <t>на жилом доме Октябрьская 120а  за   2010 г</t>
  </si>
  <si>
    <t>на жилом доме Октябрьская 124  за   2010 г</t>
  </si>
  <si>
    <t>на жилом доме Октябрьская 126   за   2010 г</t>
  </si>
  <si>
    <t>на жилом доме Октябрьская  79  за   2010 г</t>
  </si>
  <si>
    <t>на жилом доме Октябрьская  98  за   2010 г</t>
  </si>
  <si>
    <t>на жилом доме  Орджоникидзе 107 за   2010 г</t>
  </si>
  <si>
    <t>на жилом доме Орджоникидзе 12   за   2010 г</t>
  </si>
  <si>
    <t>на жилом доме Орджоникидзе 13   за   2010 г</t>
  </si>
  <si>
    <t>на жилом доме Орджоникидзе 16   за  2010 г</t>
  </si>
  <si>
    <t>на жилом доме  Орджоникидзе 66 за   2010 г</t>
  </si>
  <si>
    <t>на жилом доме  Орджоникидзе 85 за   2010 г</t>
  </si>
  <si>
    <t>на жилом доме  Орджоникидзе 88 за   2010 г</t>
  </si>
  <si>
    <t>на жилом доме  Осоавиахимовская 43 за   2010 г</t>
  </si>
  <si>
    <t>на жилом доме  Осоавиахимовская 48 за   2010 г</t>
  </si>
  <si>
    <t>на жилом доме пл.Дзержинского 1  за   2010 г</t>
  </si>
  <si>
    <t>на жилом доме пр.Гусарова 115  за   2010 г</t>
  </si>
  <si>
    <t>на жилом доме  Рабиновича 123  за   2010 г</t>
  </si>
  <si>
    <t>на жилом доме  Рабиновича 127  за   2010 г</t>
  </si>
  <si>
    <t>на жилом доме  Рабиновича 124  за  2010 г</t>
  </si>
  <si>
    <t>на жилом доме  Рабиновича 125  за   2010 г</t>
  </si>
  <si>
    <t>на жилом доме  Рабиновича 88б  за   2010 г</t>
  </si>
  <si>
    <t>на жилом доме  Сенная 33  за   2010 г</t>
  </si>
  <si>
    <t>на жилом доме  Сенная 35  за   2010 г</t>
  </si>
  <si>
    <t>на жилом доме Спартаковская 13  за   2010 г</t>
  </si>
  <si>
    <t>на жилом доме Спартаковская 18  за   2010 г</t>
  </si>
  <si>
    <t>на жилом доме Спартаковская 3  за   2010 г</t>
  </si>
  <si>
    <t xml:space="preserve"> установка бака смешивания</t>
  </si>
  <si>
    <t>на жилом доме Спартаковская 8  за   2010 г</t>
  </si>
  <si>
    <t>на жилом доме Средняя 5 корпус 1   за   2010 г</t>
  </si>
  <si>
    <t>на жилом доме Средняя 7   за   2010 г</t>
  </si>
  <si>
    <t>на жилом доме Тарская 32  за   2010 г</t>
  </si>
  <si>
    <t>на жилом доме Тарская 51  за   2010 г</t>
  </si>
  <si>
    <t>на жилом доме Тарская 53  за   2010 г</t>
  </si>
  <si>
    <t>на жилом доме  Таубе 10  за   2010 г</t>
  </si>
  <si>
    <t>на жилом доме  Таубе 12  за  2010 г</t>
  </si>
  <si>
    <t>на жилом доме  Таубе 14  за   2010 г</t>
  </si>
  <si>
    <t>на жилом доме  Третьяковская 3  за   2010 г</t>
  </si>
  <si>
    <t xml:space="preserve"> на жилом доме Фрунзе 67 за   2010 год</t>
  </si>
  <si>
    <t>на жилом доме  Чапаева 81     за   2010 года</t>
  </si>
  <si>
    <t>на жилом доме  Чапаева 83     за   2010 года</t>
  </si>
  <si>
    <t>на жилом доме Челюскенцев 79  за   2010 год</t>
  </si>
  <si>
    <t>на жилом доме Челюскенцев 81  за   2010 год</t>
  </si>
  <si>
    <t>на жилом доме Чернышевского 80 за   2010 год</t>
  </si>
  <si>
    <t>на жилом доме Чехова 3  за   2010 год</t>
  </si>
  <si>
    <t>на жилом доме Яковлева 10  за   2010 год</t>
  </si>
  <si>
    <t>на жилом доме Яковлева 12  за  2010 г</t>
  </si>
  <si>
    <t>на жилом доме Яковлева 143  за   2010 г</t>
  </si>
  <si>
    <t>на жилом доме Яковлева 147  за   2010 г</t>
  </si>
  <si>
    <t>на жилом доме Яковлева 16  за   2010 г</t>
  </si>
  <si>
    <t>на жилом доме Яковлева 165  за   2010 г</t>
  </si>
  <si>
    <t>на жилом доме Яковлева 167  за   2010 г</t>
  </si>
  <si>
    <t>на жилом доме Яковлева 2  за  2010 г</t>
  </si>
  <si>
    <t>на жилом доме Яковлева 4  за   2010 г</t>
  </si>
  <si>
    <t>на жилом доме Яковлева 7  за   2010 г</t>
  </si>
  <si>
    <t>на жилом доме Яковлева 8  за  2010 г</t>
  </si>
  <si>
    <t>на жилом доме Яковлева 9  за 12 месяцев  2010 г</t>
  </si>
  <si>
    <t>асфальтирование(октябрь)</t>
  </si>
  <si>
    <t>укрепление фасада</t>
  </si>
  <si>
    <t>ремонт пола</t>
  </si>
  <si>
    <t>ремонт крыльца</t>
  </si>
  <si>
    <t>ремонт ВВП</t>
  </si>
  <si>
    <t>очистка подвала</t>
  </si>
  <si>
    <t>изготовление и уст.козырька</t>
  </si>
  <si>
    <t>ремонт стены</t>
  </si>
  <si>
    <t>замена стояков ГВС</t>
  </si>
  <si>
    <t>изготовление рамы</t>
  </si>
  <si>
    <t>ремонт повального помещения</t>
  </si>
  <si>
    <t>за уборку мест общ. пользования</t>
  </si>
  <si>
    <t>ремонт помещения т/узла</t>
  </si>
  <si>
    <t>ремонт т/узла</t>
  </si>
  <si>
    <t>ремонт решетки в подвале</t>
  </si>
  <si>
    <t>ремонт чердачного помещения</t>
  </si>
  <si>
    <t>вывоз крупногабаритного мусора</t>
  </si>
  <si>
    <t>обслуживание счетчика</t>
  </si>
  <si>
    <t>поверка приборов учета тепла</t>
  </si>
  <si>
    <t>на жилом доме  Рабиновича 88  за    2010 г</t>
  </si>
  <si>
    <t>Экономист_______________________</t>
  </si>
  <si>
    <t>Текущий ремонт в т.ч.:</t>
  </si>
  <si>
    <t>мультинекс</t>
  </si>
  <si>
    <t>сибирьтелеком</t>
  </si>
  <si>
    <t>установка перил</t>
  </si>
  <si>
    <t>Сибирьтелеком</t>
  </si>
  <si>
    <t>в т.ч.</t>
  </si>
  <si>
    <t>Текущий ремонт: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</si>
</sst>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5" borderId="7" applyNumberFormat="0" applyAlignment="0" applyProtection="0"/>
    <xf numFmtId="0" fontId="11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styles" Target="styles.xml" /><Relationship Id="rId135" Type="http://schemas.openxmlformats.org/officeDocument/2006/relationships/sharedStrings" Target="sharedStrings.xml" /><Relationship Id="rId1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B16">
      <selection activeCell="F14" sqref="F14"/>
    </sheetView>
  </sheetViews>
  <sheetFormatPr defaultColWidth="9.00390625" defaultRowHeight="12.75"/>
  <cols>
    <col min="1" max="1" width="5.875" style="0" customWidth="1"/>
    <col min="2" max="2" width="20.625" style="0" customWidth="1"/>
    <col min="3" max="3" width="27.75390625" style="0" customWidth="1"/>
    <col min="4" max="4" width="15.875" style="0" customWidth="1"/>
    <col min="5" max="5" width="7.00390625" style="0" customWidth="1"/>
    <col min="6" max="6" width="14.625" style="0" customWidth="1"/>
    <col min="7" max="7" width="12.375" style="0" customWidth="1"/>
    <col min="8" max="8" width="12.875" style="0" customWidth="1"/>
    <col min="9" max="9" width="11.125" style="0" customWidth="1"/>
    <col min="10" max="10" width="12.125" style="0" customWidth="1"/>
    <col min="11" max="11" width="11.375" style="0" customWidth="1"/>
  </cols>
  <sheetData>
    <row r="1" spans="2:8" ht="20.25">
      <c r="B1" s="7"/>
      <c r="C1" s="1"/>
      <c r="D1" s="1"/>
      <c r="E1" s="1"/>
      <c r="F1" s="1"/>
      <c r="H1" s="1"/>
    </row>
    <row r="2" spans="2:11" ht="18">
      <c r="B2" s="1" t="s">
        <v>63</v>
      </c>
      <c r="C2" s="1"/>
      <c r="D2" s="1"/>
      <c r="E2" s="1"/>
      <c r="F2" s="1"/>
      <c r="G2" s="15"/>
      <c r="H2" s="16"/>
      <c r="I2" s="2"/>
      <c r="J2" s="2"/>
      <c r="K2" s="2"/>
    </row>
    <row r="3" spans="2:11" ht="18">
      <c r="B3" s="1" t="s">
        <v>178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18">
      <c r="B6" s="1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/>
      <c r="D7" s="1"/>
      <c r="E7" s="1"/>
      <c r="F7" s="1"/>
      <c r="G7" s="15"/>
      <c r="H7" s="2"/>
      <c r="I7" s="2"/>
      <c r="J7" s="2"/>
      <c r="K7" s="2"/>
    </row>
    <row r="8" spans="2:11" ht="18">
      <c r="B8" s="1" t="s">
        <v>88</v>
      </c>
      <c r="C8" s="1"/>
      <c r="D8" s="1">
        <v>5223.72</v>
      </c>
      <c r="E8" s="1" t="s">
        <v>0</v>
      </c>
      <c r="F8" s="1"/>
      <c r="G8" s="15"/>
      <c r="H8" s="2"/>
      <c r="I8" s="2"/>
      <c r="J8" s="2"/>
      <c r="K8" s="2"/>
    </row>
    <row r="9" spans="2:11" ht="18">
      <c r="B9" s="1" t="s">
        <v>34</v>
      </c>
      <c r="C9" s="1"/>
      <c r="D9" s="1"/>
      <c r="E9" s="1"/>
      <c r="F9" s="1"/>
      <c r="G9" s="15"/>
      <c r="H9" s="2"/>
      <c r="I9" s="2"/>
      <c r="J9" s="2"/>
      <c r="K9" s="2"/>
    </row>
    <row r="10" spans="2:13" ht="18">
      <c r="B10" s="1" t="s">
        <v>83</v>
      </c>
      <c r="C10" s="1"/>
      <c r="D10" s="1">
        <v>40804.56</v>
      </c>
      <c r="E10" s="1" t="s">
        <v>0</v>
      </c>
      <c r="F10" s="1"/>
      <c r="G10" s="15"/>
      <c r="H10" s="2"/>
      <c r="I10" s="2"/>
      <c r="J10" s="2"/>
      <c r="K10" s="2"/>
      <c r="M10" s="2"/>
    </row>
    <row r="11" spans="2:11" ht="18">
      <c r="B11" s="1" t="s">
        <v>36</v>
      </c>
      <c r="C11" s="1"/>
      <c r="D11" s="1"/>
      <c r="E11" s="1"/>
      <c r="F11" s="1"/>
      <c r="G11" s="2"/>
      <c r="H11" s="2"/>
      <c r="K11" s="2"/>
    </row>
    <row r="12" spans="2:11" ht="18">
      <c r="B12" s="1" t="s">
        <v>83</v>
      </c>
      <c r="C12" s="1"/>
      <c r="D12" s="1">
        <v>36271.01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 t="s">
        <v>69</v>
      </c>
      <c r="D13" s="1">
        <f>ROUND((D12*14.3%),2)</f>
        <v>5186.75</v>
      </c>
      <c r="E13" s="1" t="s">
        <v>0</v>
      </c>
      <c r="F13" s="1"/>
      <c r="G13" s="2"/>
      <c r="H13" s="2"/>
      <c r="I13" s="2"/>
      <c r="J13" s="2"/>
      <c r="K13" s="2"/>
    </row>
    <row r="14" spans="2:6" ht="18">
      <c r="B14" s="1"/>
      <c r="C14" s="1"/>
      <c r="D14" s="1"/>
      <c r="E14" s="1"/>
      <c r="F14" s="1"/>
    </row>
    <row r="15" spans="2:6" ht="18">
      <c r="B15" s="1" t="s">
        <v>19</v>
      </c>
      <c r="D15" s="1"/>
      <c r="E15" s="1"/>
      <c r="F15" s="1"/>
    </row>
    <row r="16" spans="2:11" ht="18">
      <c r="B16" s="1" t="s">
        <v>62</v>
      </c>
      <c r="F16" s="1"/>
      <c r="K16" s="2"/>
    </row>
    <row r="17" spans="2:11" ht="18">
      <c r="B17" s="1" t="s">
        <v>84</v>
      </c>
      <c r="D17" s="1">
        <f>ROUND((D10*79.6%),2)</f>
        <v>32480.43</v>
      </c>
      <c r="E17" s="1" t="s">
        <v>0</v>
      </c>
      <c r="F17" s="8"/>
      <c r="G17" s="2"/>
      <c r="H17" s="2"/>
      <c r="I17" s="2"/>
      <c r="J17" s="2"/>
      <c r="K17" s="2"/>
    </row>
    <row r="18" spans="2:11" ht="18">
      <c r="B18" s="1" t="s">
        <v>67</v>
      </c>
      <c r="C18" s="1"/>
      <c r="G18" s="2"/>
      <c r="H18" s="2"/>
      <c r="I18" s="2"/>
      <c r="J18" s="2"/>
      <c r="K18" s="2"/>
    </row>
    <row r="19" spans="2:11" ht="18">
      <c r="B19" s="1" t="s">
        <v>64</v>
      </c>
      <c r="D19" s="1">
        <f>ROUND((D10*9.7%),2)</f>
        <v>3958.04</v>
      </c>
      <c r="E19" s="1" t="s">
        <v>0</v>
      </c>
      <c r="F19" s="1"/>
      <c r="G19" s="1"/>
      <c r="I19" s="2"/>
      <c r="J19" s="2"/>
      <c r="K19" s="2"/>
    </row>
    <row r="20" spans="2:7" ht="18">
      <c r="B20" s="1" t="s">
        <v>65</v>
      </c>
      <c r="D20" s="1">
        <f>ROUND((D10*5.9%),2)</f>
        <v>2407.47</v>
      </c>
      <c r="E20" s="1" t="s">
        <v>0</v>
      </c>
      <c r="F20" s="1"/>
      <c r="G20" s="1"/>
    </row>
    <row r="22" ht="18">
      <c r="B22" s="1" t="s">
        <v>61</v>
      </c>
    </row>
    <row r="23" spans="2:5" ht="18">
      <c r="B23" s="1" t="s">
        <v>176</v>
      </c>
      <c r="D23" s="1">
        <f>D8+D12-D17</f>
        <v>9014.300000000003</v>
      </c>
      <c r="E23" s="1" t="s">
        <v>0</v>
      </c>
    </row>
    <row r="24" spans="2:5" ht="18">
      <c r="B24" s="1"/>
      <c r="C24" s="1"/>
      <c r="D24" s="1"/>
      <c r="E24" s="1"/>
    </row>
    <row r="25" spans="2:5" ht="18">
      <c r="B25" s="1" t="s">
        <v>48</v>
      </c>
      <c r="C25" s="1"/>
      <c r="D25" s="1"/>
      <c r="E25" s="1"/>
    </row>
    <row r="26" spans="2:5" ht="18">
      <c r="B26" s="1" t="s">
        <v>176</v>
      </c>
      <c r="D26" s="1">
        <v>11902.9</v>
      </c>
      <c r="E26" s="1" t="s">
        <v>0</v>
      </c>
    </row>
    <row r="27" ht="12.75">
      <c r="H27" s="2"/>
    </row>
    <row r="33" ht="12.75">
      <c r="B33" t="s">
        <v>57</v>
      </c>
    </row>
    <row r="35" ht="12.75">
      <c r="B35" t="s">
        <v>58</v>
      </c>
    </row>
  </sheetData>
  <sheetProtection/>
  <printOptions/>
  <pageMargins left="0.35" right="0.54" top="0.25" bottom="0.19" header="0.24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41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2.00390625" style="0" customWidth="1"/>
    <col min="2" max="2" width="20.375" style="0" customWidth="1"/>
    <col min="3" max="3" width="28.75390625" style="0" customWidth="1"/>
    <col min="4" max="4" width="19.125" style="0" customWidth="1"/>
    <col min="5" max="5" width="8.25390625" style="0" customWidth="1"/>
    <col min="6" max="6" width="13.375" style="0" customWidth="1"/>
    <col min="8" max="8" width="10.875" style="0" customWidth="1"/>
    <col min="9" max="9" width="12.75390625" style="0" customWidth="1"/>
    <col min="10" max="10" width="13.125" style="0" customWidth="1"/>
    <col min="11" max="11" width="14.00390625" style="0" customWidth="1"/>
  </cols>
  <sheetData>
    <row r="1" spans="2:8" ht="18">
      <c r="B1" s="1"/>
      <c r="C1" s="1"/>
      <c r="D1" s="1"/>
      <c r="E1" s="1"/>
      <c r="F1" s="1"/>
      <c r="G1" s="2"/>
      <c r="H1" s="1"/>
    </row>
    <row r="2" spans="2:10" ht="18">
      <c r="B2" s="1" t="s">
        <v>63</v>
      </c>
      <c r="C2" s="1"/>
      <c r="D2" s="1"/>
      <c r="E2" s="1"/>
      <c r="F2" s="1"/>
      <c r="G2" s="15"/>
      <c r="H2" s="2"/>
      <c r="I2" s="2"/>
      <c r="J2" s="2"/>
    </row>
    <row r="3" spans="2:8" ht="18">
      <c r="B3" s="1" t="s">
        <v>187</v>
      </c>
      <c r="C3" s="1"/>
      <c r="D3" s="1"/>
      <c r="E3" s="1"/>
      <c r="F3" s="1"/>
      <c r="G3" s="15"/>
      <c r="H3" s="2"/>
    </row>
    <row r="4" spans="2:10" ht="18">
      <c r="B4" s="1" t="s">
        <v>32</v>
      </c>
      <c r="C4" s="1"/>
      <c r="D4" s="1"/>
      <c r="E4" s="1"/>
      <c r="F4" s="1"/>
      <c r="G4" s="15"/>
      <c r="H4" s="2"/>
      <c r="I4" s="2"/>
      <c r="J4" s="2"/>
    </row>
    <row r="5" spans="2:10" ht="18">
      <c r="B5" s="1" t="s">
        <v>33</v>
      </c>
      <c r="C5" s="1"/>
      <c r="D5" s="1"/>
      <c r="E5" s="1"/>
      <c r="F5" s="1"/>
      <c r="G5" s="15"/>
      <c r="H5" s="2"/>
      <c r="I5" s="2"/>
      <c r="J5" s="2"/>
    </row>
    <row r="6" spans="2:10" ht="18">
      <c r="B6" s="1"/>
      <c r="C6" s="1"/>
      <c r="D6" s="1"/>
      <c r="E6" s="1"/>
      <c r="F6" s="1"/>
      <c r="G6" s="15"/>
      <c r="H6" s="2"/>
      <c r="I6" s="2"/>
      <c r="J6" s="2"/>
    </row>
    <row r="7" spans="2:10" ht="18">
      <c r="B7" s="1" t="s">
        <v>88</v>
      </c>
      <c r="C7" s="1"/>
      <c r="D7" s="1">
        <v>212.9</v>
      </c>
      <c r="E7" s="1" t="s">
        <v>0</v>
      </c>
      <c r="F7" s="1"/>
      <c r="G7" s="15"/>
      <c r="H7" s="2"/>
      <c r="I7" s="2"/>
      <c r="J7" s="2"/>
    </row>
    <row r="8" spans="2:7" ht="18">
      <c r="B8" s="1" t="s">
        <v>34</v>
      </c>
      <c r="C8" s="1"/>
      <c r="D8" s="1"/>
      <c r="E8" s="1"/>
      <c r="F8" s="1"/>
      <c r="G8" s="15"/>
    </row>
    <row r="9" spans="2:7" ht="18">
      <c r="B9" s="1" t="s">
        <v>83</v>
      </c>
      <c r="C9" s="1"/>
      <c r="D9" s="1">
        <v>7387.2</v>
      </c>
      <c r="E9" s="1" t="s">
        <v>0</v>
      </c>
      <c r="F9" s="1"/>
      <c r="G9" s="15"/>
    </row>
    <row r="10" spans="2:7" ht="18">
      <c r="B10" s="1" t="s">
        <v>36</v>
      </c>
      <c r="C10" s="1"/>
      <c r="D10" s="1"/>
      <c r="E10" s="1"/>
      <c r="F10" s="1"/>
      <c r="G10" s="15"/>
    </row>
    <row r="11" spans="2:10" ht="18">
      <c r="B11" s="1" t="s">
        <v>83</v>
      </c>
      <c r="C11" s="1"/>
      <c r="D11" s="1">
        <v>8959.88</v>
      </c>
      <c r="E11" s="1" t="s">
        <v>0</v>
      </c>
      <c r="F11" s="1"/>
      <c r="G11" s="2"/>
      <c r="H11" s="2"/>
      <c r="I11" s="2"/>
      <c r="J11" s="2"/>
    </row>
    <row r="12" spans="2:10" ht="18">
      <c r="B12" s="1" t="s">
        <v>69</v>
      </c>
      <c r="D12" s="1">
        <f>ROUND((D11*14.3%),2)</f>
        <v>1281.26</v>
      </c>
      <c r="E12" s="1" t="s">
        <v>0</v>
      </c>
      <c r="F12" s="1"/>
      <c r="G12" s="2"/>
      <c r="H12" s="2"/>
      <c r="I12" s="2"/>
      <c r="J12" s="2"/>
    </row>
    <row r="13" spans="2:10" ht="18">
      <c r="B13" s="1"/>
      <c r="C13" s="1"/>
      <c r="D13" s="1"/>
      <c r="E13" s="1"/>
      <c r="F13" s="1"/>
      <c r="G13" s="2"/>
      <c r="H13" s="2"/>
      <c r="I13" s="2"/>
      <c r="J13" s="2"/>
    </row>
    <row r="14" spans="2:6" ht="18">
      <c r="B14" s="1" t="s">
        <v>19</v>
      </c>
      <c r="D14" s="1"/>
      <c r="E14" s="1"/>
      <c r="F14" s="1"/>
    </row>
    <row r="15" ht="18">
      <c r="B15" s="1" t="s">
        <v>62</v>
      </c>
    </row>
    <row r="16" spans="2:6" ht="18">
      <c r="B16" s="1" t="s">
        <v>84</v>
      </c>
      <c r="D16" s="1">
        <f>ROUND((D9*79.6%),2)</f>
        <v>5880.21</v>
      </c>
      <c r="E16" s="1" t="s">
        <v>0</v>
      </c>
      <c r="F16" s="1"/>
    </row>
    <row r="17" spans="2:7" ht="18">
      <c r="B17" s="1" t="s">
        <v>67</v>
      </c>
      <c r="C17" s="1"/>
      <c r="G17" s="1"/>
    </row>
    <row r="18" spans="2:7" ht="18">
      <c r="B18" s="1" t="s">
        <v>64</v>
      </c>
      <c r="D18" s="1">
        <f>ROUND((D9*13.6%),2)</f>
        <v>1004.66</v>
      </c>
      <c r="E18" s="1" t="s">
        <v>0</v>
      </c>
      <c r="F18" s="1"/>
      <c r="G18" s="1"/>
    </row>
    <row r="19" spans="2:8" ht="18">
      <c r="B19" s="1" t="s">
        <v>65</v>
      </c>
      <c r="D19" s="1"/>
      <c r="E19" s="1"/>
      <c r="F19" s="1"/>
      <c r="G19" s="1"/>
      <c r="H19" s="2"/>
    </row>
    <row r="20" spans="2:8" ht="18">
      <c r="B20" s="1"/>
      <c r="C20" s="1"/>
      <c r="D20" s="1"/>
      <c r="E20" s="1"/>
      <c r="F20" s="1"/>
      <c r="G20" s="1"/>
      <c r="H20" s="1"/>
    </row>
    <row r="21" spans="2:5" ht="18">
      <c r="B21" s="1"/>
      <c r="C21" s="1"/>
      <c r="D21" s="1"/>
      <c r="E21" s="1"/>
    </row>
    <row r="22" spans="2:6" ht="18">
      <c r="B22" s="1" t="s">
        <v>47</v>
      </c>
      <c r="D22" s="1">
        <f>D16+D21</f>
        <v>5880.21</v>
      </c>
      <c r="E22" s="1" t="s">
        <v>0</v>
      </c>
      <c r="F22" s="1"/>
    </row>
    <row r="24" ht="18">
      <c r="B24" s="1" t="s">
        <v>61</v>
      </c>
    </row>
    <row r="25" spans="2:6" ht="18">
      <c r="B25" s="1" t="s">
        <v>176</v>
      </c>
      <c r="D25" s="1">
        <f>D7+D11-D22</f>
        <v>3292.569999999999</v>
      </c>
      <c r="E25" s="1" t="s">
        <v>0</v>
      </c>
      <c r="F25" s="1"/>
    </row>
    <row r="26" ht="18">
      <c r="B26" s="1"/>
    </row>
    <row r="27" spans="2:6" ht="18">
      <c r="B27" s="1" t="s">
        <v>48</v>
      </c>
      <c r="F27" s="1"/>
    </row>
    <row r="28" spans="2:5" ht="18">
      <c r="B28" s="1" t="s">
        <v>176</v>
      </c>
      <c r="C28" s="1"/>
      <c r="D28" s="1">
        <v>672.18</v>
      </c>
      <c r="E28" s="1" t="s">
        <v>0</v>
      </c>
    </row>
    <row r="29" spans="2:6" ht="18">
      <c r="B29" s="1"/>
      <c r="D29" s="1"/>
      <c r="F29" s="1"/>
    </row>
    <row r="30" spans="2:5" ht="18">
      <c r="B30" s="1"/>
      <c r="D30" s="1"/>
      <c r="E30" s="1"/>
    </row>
    <row r="31" ht="12.75">
      <c r="B31" t="s">
        <v>57</v>
      </c>
    </row>
    <row r="32" ht="18">
      <c r="F32" s="1"/>
    </row>
    <row r="33" ht="12.75">
      <c r="B33" t="s">
        <v>58</v>
      </c>
    </row>
    <row r="41" ht="12.75">
      <c r="B41" t="s">
        <v>58</v>
      </c>
    </row>
  </sheetData>
  <sheetProtection/>
  <printOptions/>
  <pageMargins left="0.57" right="0.19" top="0.25" bottom="0.19" header="0.2" footer="0.19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B1:M89"/>
  <sheetViews>
    <sheetView zoomScalePageLayoutView="0" workbookViewId="0" topLeftCell="G1">
      <selection activeCell="H1" sqref="H1:S16384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19.25390625" style="0" customWidth="1"/>
    <col min="4" max="4" width="17.75390625" style="0" customWidth="1"/>
    <col min="5" max="5" width="10.375" style="0" customWidth="1"/>
    <col min="6" max="6" width="12.00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274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18">
      <c r="B6" s="1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201.82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10982.4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0" ht="18">
      <c r="B11" s="1" t="s">
        <v>83</v>
      </c>
      <c r="C11" s="1"/>
      <c r="D11" s="1">
        <v>10104.87</v>
      </c>
      <c r="E11" s="1" t="s">
        <v>0</v>
      </c>
      <c r="F11" s="1"/>
      <c r="G11" s="1"/>
      <c r="H11" s="2"/>
      <c r="I11" s="2"/>
      <c r="J11" s="2"/>
    </row>
    <row r="12" spans="2:11" ht="18">
      <c r="B12" s="1" t="s">
        <v>69</v>
      </c>
      <c r="D12" s="1">
        <f>ROUND((D11*13.6%),2)</f>
        <v>1374.26</v>
      </c>
      <c r="E12" s="1" t="s">
        <v>0</v>
      </c>
      <c r="F12" s="1"/>
      <c r="G12" s="1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1"/>
      <c r="I14" s="2"/>
      <c r="J14" s="2"/>
      <c r="K14" s="2"/>
      <c r="M14" s="2"/>
    </row>
    <row r="15" spans="2:11" ht="18">
      <c r="B15" s="1" t="s">
        <v>62</v>
      </c>
      <c r="G15" s="1"/>
      <c r="H15" s="1"/>
      <c r="I15" s="2"/>
      <c r="J15" s="2"/>
      <c r="K15" s="2"/>
    </row>
    <row r="16" spans="2:11" ht="18">
      <c r="B16" s="1" t="s">
        <v>84</v>
      </c>
      <c r="D16" s="1">
        <f>ROUND((D9*73.3%),2)</f>
        <v>8050.1</v>
      </c>
      <c r="E16" s="1" t="s">
        <v>0</v>
      </c>
      <c r="F16" s="1"/>
      <c r="G16" s="1"/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7" ht="18">
      <c r="B18" s="1" t="s">
        <v>64</v>
      </c>
      <c r="D18" s="1">
        <f>ROUND((D9*13.6%),2)</f>
        <v>1493.61</v>
      </c>
      <c r="E18" s="1" t="s">
        <v>0</v>
      </c>
      <c r="F18" s="1"/>
      <c r="G18" s="1"/>
    </row>
    <row r="19" spans="2:7" ht="18">
      <c r="B19" s="1" t="s">
        <v>65</v>
      </c>
      <c r="D19" s="1">
        <f>ROUND((D9*0%),2)</f>
        <v>0</v>
      </c>
      <c r="E19" s="1" t="s">
        <v>0</v>
      </c>
      <c r="F19" s="1"/>
      <c r="G19" s="1"/>
    </row>
    <row r="20" spans="2:7" ht="18">
      <c r="B20" s="1" t="s">
        <v>70</v>
      </c>
      <c r="D20" s="1">
        <f>ROUND(J13*11.51,2)</f>
        <v>0</v>
      </c>
      <c r="E20" s="1" t="s">
        <v>0</v>
      </c>
      <c r="F20" s="1"/>
      <c r="G20" s="1"/>
    </row>
    <row r="21" spans="2:10" ht="18">
      <c r="B21" s="1" t="s">
        <v>117</v>
      </c>
      <c r="C21" s="1"/>
      <c r="D21" s="1">
        <v>2250</v>
      </c>
      <c r="E21" s="1" t="s">
        <v>0</v>
      </c>
      <c r="H21" s="1"/>
      <c r="I21" s="1"/>
      <c r="J21" s="1"/>
    </row>
    <row r="22" spans="2:10" ht="18">
      <c r="B22" s="1" t="s">
        <v>321</v>
      </c>
      <c r="C22" s="1"/>
      <c r="D22" s="1">
        <v>1250</v>
      </c>
      <c r="E22" s="1" t="s">
        <v>0</v>
      </c>
      <c r="H22" s="1"/>
      <c r="I22" s="1"/>
      <c r="J22" s="1"/>
    </row>
    <row r="23" spans="2:10" ht="18">
      <c r="B23" s="1" t="s">
        <v>322</v>
      </c>
      <c r="C23" s="1"/>
      <c r="D23" s="1">
        <v>4300</v>
      </c>
      <c r="E23" s="1" t="s">
        <v>0</v>
      </c>
      <c r="H23" s="1"/>
      <c r="I23" s="1"/>
      <c r="J23" s="1"/>
    </row>
    <row r="24" spans="2:10" ht="18">
      <c r="B24" s="1" t="s">
        <v>47</v>
      </c>
      <c r="D24" s="1">
        <f>D16+D21+D22+D23</f>
        <v>15850.1</v>
      </c>
      <c r="E24" s="1" t="s">
        <v>0</v>
      </c>
      <c r="F24" s="1"/>
      <c r="J24" s="1"/>
    </row>
    <row r="25" ht="18">
      <c r="J25" s="1"/>
    </row>
    <row r="26" spans="2:10" ht="18">
      <c r="B26" s="1" t="s">
        <v>61</v>
      </c>
      <c r="J26" s="1"/>
    </row>
    <row r="27" spans="2:5" ht="18">
      <c r="B27" s="1" t="s">
        <v>176</v>
      </c>
      <c r="D27" s="1">
        <f>D7+D11-D24</f>
        <v>-5543.41</v>
      </c>
      <c r="E27" s="1" t="s">
        <v>0</v>
      </c>
    </row>
    <row r="28" spans="2:6" ht="18">
      <c r="B28" s="1"/>
      <c r="F28" s="1"/>
    </row>
    <row r="29" spans="2:6" ht="18">
      <c r="B29" s="1" t="s">
        <v>48</v>
      </c>
      <c r="C29" s="14"/>
      <c r="F29" s="1"/>
    </row>
    <row r="30" spans="2:6" ht="18">
      <c r="B30" s="1" t="s">
        <v>176</v>
      </c>
      <c r="C30" s="14"/>
      <c r="D30" s="1">
        <v>2047.43</v>
      </c>
      <c r="E30" s="1" t="s">
        <v>0</v>
      </c>
      <c r="F30" s="1"/>
    </row>
    <row r="31" spans="2:5" ht="18">
      <c r="B31" s="1"/>
      <c r="D31" s="10"/>
      <c r="E31" s="1"/>
    </row>
    <row r="33" ht="12.75">
      <c r="B33" t="s">
        <v>57</v>
      </c>
    </row>
    <row r="35" ht="12.75">
      <c r="B35" t="s">
        <v>58</v>
      </c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  <row r="89" ht="18">
      <c r="I8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19.25390625" style="0" customWidth="1"/>
    <col min="4" max="4" width="17.75390625" style="0" customWidth="1"/>
    <col min="5" max="5" width="10.375" style="0" customWidth="1"/>
    <col min="6" max="6" width="12.00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275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18">
      <c r="B6" s="1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218.13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10303.8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0" ht="18">
      <c r="B11" s="1" t="s">
        <v>83</v>
      </c>
      <c r="C11" s="1"/>
      <c r="D11" s="1">
        <v>11165.29</v>
      </c>
      <c r="E11" s="1" t="s">
        <v>0</v>
      </c>
      <c r="F11" s="1"/>
      <c r="G11" s="1"/>
      <c r="H11" s="2"/>
      <c r="I11" s="2"/>
      <c r="J11" s="2"/>
    </row>
    <row r="12" spans="2:11" ht="18">
      <c r="B12" s="1" t="s">
        <v>69</v>
      </c>
      <c r="D12" s="1">
        <f>ROUND((D11*13.6%),2)</f>
        <v>1518.48</v>
      </c>
      <c r="E12" s="1" t="s">
        <v>0</v>
      </c>
      <c r="F12" s="1"/>
      <c r="G12" s="1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1"/>
      <c r="I14" s="2"/>
      <c r="J14" s="2"/>
      <c r="K14" s="2"/>
      <c r="M14" s="2"/>
    </row>
    <row r="15" spans="2:11" ht="18">
      <c r="B15" s="1" t="s">
        <v>62</v>
      </c>
      <c r="G15" s="1"/>
      <c r="H15" s="1"/>
      <c r="I15" s="2"/>
      <c r="J15" s="2"/>
      <c r="K15" s="2"/>
    </row>
    <row r="16" spans="2:11" ht="18">
      <c r="B16" s="1" t="s">
        <v>84</v>
      </c>
      <c r="D16" s="1">
        <f>ROUND((D9*73.3%),2)</f>
        <v>7552.69</v>
      </c>
      <c r="E16" s="1" t="s">
        <v>0</v>
      </c>
      <c r="F16" s="1"/>
      <c r="G16" s="1"/>
      <c r="H16" s="1"/>
      <c r="I16" s="2"/>
      <c r="J16" s="2"/>
      <c r="K16" s="2"/>
    </row>
    <row r="17" spans="2:7" ht="18">
      <c r="B17" s="1" t="s">
        <v>67</v>
      </c>
      <c r="C17" s="1"/>
      <c r="G17" s="1"/>
    </row>
    <row r="18" spans="2:7" ht="18">
      <c r="B18" s="1" t="s">
        <v>64</v>
      </c>
      <c r="D18" s="1">
        <f>ROUND((D9*13.6%),2)</f>
        <v>1401.32</v>
      </c>
      <c r="E18" s="1" t="s">
        <v>0</v>
      </c>
      <c r="F18" s="1"/>
      <c r="G18" s="1"/>
    </row>
    <row r="19" spans="2:7" ht="18">
      <c r="B19" s="1" t="s">
        <v>65</v>
      </c>
      <c r="D19" s="1">
        <f>ROUND((D9*0%),2)</f>
        <v>0</v>
      </c>
      <c r="E19" s="1" t="s">
        <v>0</v>
      </c>
      <c r="F19" s="1"/>
      <c r="G19" s="1"/>
    </row>
    <row r="20" spans="2:11" ht="18">
      <c r="B20" s="1" t="s">
        <v>70</v>
      </c>
      <c r="D20" s="1">
        <f>ROUND(J13*11.51,2)</f>
        <v>0</v>
      </c>
      <c r="E20" s="1" t="s">
        <v>0</v>
      </c>
      <c r="F20" s="1"/>
      <c r="G20" s="1"/>
      <c r="H20" s="1"/>
      <c r="I20" s="1"/>
      <c r="J20" s="1"/>
      <c r="K20" s="2"/>
    </row>
    <row r="21" spans="2:10" ht="18">
      <c r="B21" s="1" t="s">
        <v>117</v>
      </c>
      <c r="C21" s="1"/>
      <c r="D21" s="1">
        <v>2250</v>
      </c>
      <c r="E21" s="1" t="s">
        <v>0</v>
      </c>
      <c r="H21" s="1"/>
      <c r="I21" s="1"/>
      <c r="J21" s="1"/>
    </row>
    <row r="22" spans="2:10" ht="18">
      <c r="B22" s="1" t="s">
        <v>321</v>
      </c>
      <c r="C22" s="1"/>
      <c r="D22" s="1">
        <v>1250</v>
      </c>
      <c r="E22" s="1" t="s">
        <v>0</v>
      </c>
      <c r="H22" s="1"/>
      <c r="I22" s="1"/>
      <c r="J22" s="1"/>
    </row>
    <row r="23" spans="2:10" ht="18">
      <c r="B23" s="1" t="s">
        <v>322</v>
      </c>
      <c r="C23" s="1"/>
      <c r="D23" s="1">
        <v>4300</v>
      </c>
      <c r="E23" s="1" t="s">
        <v>0</v>
      </c>
      <c r="H23" s="1"/>
      <c r="I23" s="1"/>
      <c r="J23" s="1"/>
    </row>
    <row r="24" spans="2:10" ht="18">
      <c r="B24" s="1" t="s">
        <v>47</v>
      </c>
      <c r="D24" s="1">
        <f>D16+D21+D22+D23</f>
        <v>15352.689999999999</v>
      </c>
      <c r="E24" s="1" t="s">
        <v>0</v>
      </c>
      <c r="F24" s="1"/>
      <c r="J24" s="1"/>
    </row>
    <row r="25" ht="18">
      <c r="J25" s="1"/>
    </row>
    <row r="26" spans="2:10" ht="18">
      <c r="B26" s="1" t="s">
        <v>61</v>
      </c>
      <c r="J26" s="1"/>
    </row>
    <row r="27" spans="2:5" ht="18">
      <c r="B27" s="1" t="s">
        <v>176</v>
      </c>
      <c r="D27" s="1">
        <f>D7+D11-D24</f>
        <v>-3969.2699999999986</v>
      </c>
      <c r="E27" s="1" t="s">
        <v>0</v>
      </c>
    </row>
    <row r="28" spans="2:6" ht="18">
      <c r="B28" s="1"/>
      <c r="F28" s="1"/>
    </row>
    <row r="29" spans="2:6" ht="18">
      <c r="B29" s="1" t="s">
        <v>48</v>
      </c>
      <c r="C29" s="14"/>
      <c r="F29" s="1"/>
    </row>
    <row r="30" spans="2:6" ht="18">
      <c r="B30" s="1" t="s">
        <v>176</v>
      </c>
      <c r="C30" s="14"/>
      <c r="D30" s="1">
        <v>623.79</v>
      </c>
      <c r="E30" s="1" t="s">
        <v>0</v>
      </c>
      <c r="F30" s="1"/>
    </row>
    <row r="31" spans="1:11" s="1" customFormat="1" ht="18">
      <c r="A31"/>
      <c r="C31"/>
      <c r="D31" s="10"/>
      <c r="F31"/>
      <c r="G31"/>
      <c r="H31"/>
      <c r="I31"/>
      <c r="J31"/>
      <c r="K31"/>
    </row>
    <row r="33" ht="12.75">
      <c r="B33" t="s">
        <v>57</v>
      </c>
    </row>
    <row r="35" ht="12.75">
      <c r="B35" t="s">
        <v>58</v>
      </c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  <row r="89" ht="18">
      <c r="I89" s="1"/>
    </row>
  </sheetData>
  <sheetProtection/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B1:M56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5.875" style="0" customWidth="1"/>
    <col min="2" max="2" width="21.375" style="0" customWidth="1"/>
    <col min="3" max="3" width="20.25390625" style="0" customWidth="1"/>
    <col min="4" max="4" width="18.00390625" style="0" customWidth="1"/>
    <col min="5" max="6" width="13.75390625" style="0" customWidth="1"/>
    <col min="7" max="7" width="10.00390625" style="0" customWidth="1"/>
    <col min="8" max="8" width="9.375" style="0" customWidth="1"/>
    <col min="9" max="9" width="14.00390625" style="0" customWidth="1"/>
    <col min="10" max="10" width="11.625" style="0" customWidth="1"/>
    <col min="11" max="11" width="11.375" style="0" customWidth="1"/>
  </cols>
  <sheetData>
    <row r="1" ht="12.75"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5"/>
      <c r="J2" s="5"/>
      <c r="K2" s="2"/>
    </row>
    <row r="3" spans="2:11" ht="18">
      <c r="B3" s="1" t="s">
        <v>276</v>
      </c>
      <c r="C3" s="1"/>
      <c r="D3" s="1"/>
      <c r="E3" s="1"/>
      <c r="F3" s="1"/>
      <c r="G3" s="15"/>
      <c r="H3" s="2"/>
      <c r="I3" s="5"/>
      <c r="J3" s="5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5"/>
      <c r="J4" s="5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5"/>
      <c r="J5" s="5"/>
      <c r="K5" s="2"/>
    </row>
    <row r="6" spans="2:11" ht="20.25">
      <c r="B6" s="7"/>
      <c r="C6" s="1"/>
      <c r="D6" s="1"/>
      <c r="E6" s="1"/>
      <c r="F6" s="1"/>
      <c r="G6" s="15"/>
      <c r="H6" s="2"/>
      <c r="I6" s="5"/>
      <c r="J6" s="5"/>
      <c r="K6" s="2"/>
    </row>
    <row r="7" spans="2:11" ht="18">
      <c r="B7" s="1" t="s">
        <v>88</v>
      </c>
      <c r="C7" s="1"/>
      <c r="D7" s="1">
        <v>-91686.25</v>
      </c>
      <c r="E7" s="1" t="s">
        <v>0</v>
      </c>
      <c r="F7" s="1"/>
      <c r="G7" s="15"/>
      <c r="H7" s="2"/>
      <c r="I7" s="5"/>
      <c r="J7" s="5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142654.6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135261.28</v>
      </c>
      <c r="E11" s="1" t="s">
        <v>0</v>
      </c>
      <c r="F11" s="1"/>
      <c r="G11" s="2"/>
      <c r="H11" s="14"/>
      <c r="I11" s="14"/>
      <c r="K11" s="2"/>
    </row>
    <row r="12" spans="2:11" ht="18">
      <c r="B12" s="1" t="s">
        <v>69</v>
      </c>
      <c r="D12" s="1">
        <f>ROUND((D11*14.3%),2)</f>
        <v>19342.36</v>
      </c>
      <c r="E12" s="1" t="s">
        <v>0</v>
      </c>
      <c r="H12" s="14"/>
      <c r="I12" s="14"/>
      <c r="K12" s="2"/>
    </row>
    <row r="13" spans="2:13" ht="18">
      <c r="B13" s="1"/>
      <c r="C13" s="1"/>
      <c r="D13" s="1"/>
      <c r="E13" s="1"/>
      <c r="F13" s="1"/>
      <c r="G13" s="2"/>
      <c r="H13" s="5"/>
      <c r="I13" s="14"/>
      <c r="J13" s="14"/>
      <c r="K13" s="2"/>
      <c r="M13" s="2"/>
    </row>
    <row r="14" spans="2:11" ht="18">
      <c r="B14" s="1" t="s">
        <v>19</v>
      </c>
      <c r="D14" s="1" t="s">
        <v>68</v>
      </c>
      <c r="E14" s="1"/>
      <c r="F14" s="1"/>
      <c r="G14" s="1"/>
      <c r="H14" s="5"/>
      <c r="I14" s="14"/>
      <c r="J14" s="14"/>
      <c r="K14" s="2"/>
    </row>
    <row r="15" spans="2:11" ht="18">
      <c r="B15" s="1" t="s">
        <v>62</v>
      </c>
      <c r="G15" s="1"/>
      <c r="H15" s="5"/>
      <c r="I15" s="14"/>
      <c r="J15" s="14"/>
      <c r="K15" s="2"/>
    </row>
    <row r="16" spans="2:11" ht="18">
      <c r="B16" s="1" t="s">
        <v>84</v>
      </c>
      <c r="D16" s="1">
        <f>ROUND((D9*79.6%),2)</f>
        <v>113553.06</v>
      </c>
      <c r="E16" s="1" t="s">
        <v>0</v>
      </c>
      <c r="F16" s="1"/>
      <c r="G16" s="1"/>
      <c r="H16" s="14"/>
      <c r="I16" s="14"/>
      <c r="J16" s="14"/>
      <c r="K16" s="2"/>
    </row>
    <row r="17" spans="2:11" ht="18">
      <c r="B17" s="1" t="s">
        <v>67</v>
      </c>
      <c r="C17" s="1"/>
      <c r="H17" s="14"/>
      <c r="I17" s="14"/>
      <c r="J17" s="14"/>
      <c r="K17" s="2"/>
    </row>
    <row r="18" spans="2:11" ht="18">
      <c r="B18" s="1" t="s">
        <v>64</v>
      </c>
      <c r="D18" s="1">
        <f>ROUND((D9*9.7%),2)</f>
        <v>13837.5</v>
      </c>
      <c r="E18" s="1" t="s">
        <v>0</v>
      </c>
      <c r="F18" s="1"/>
      <c r="K18" s="2"/>
    </row>
    <row r="19" spans="2:11" ht="18">
      <c r="B19" s="1" t="s">
        <v>65</v>
      </c>
      <c r="D19" s="1"/>
      <c r="E19" s="1"/>
      <c r="F19" s="1"/>
      <c r="K19" s="2"/>
    </row>
    <row r="20" spans="2:11" ht="18">
      <c r="B20" s="1" t="s">
        <v>60</v>
      </c>
      <c r="D20" s="1">
        <v>6750</v>
      </c>
      <c r="E20" s="1" t="s">
        <v>0</v>
      </c>
      <c r="F20" s="1"/>
      <c r="G20" s="1"/>
      <c r="H20" s="1"/>
      <c r="I20" s="2"/>
      <c r="J20" s="2"/>
      <c r="K20" s="2"/>
    </row>
    <row r="21" spans="2:11" ht="18">
      <c r="B21" s="1" t="s">
        <v>20</v>
      </c>
      <c r="C21" s="1"/>
      <c r="D21" s="1">
        <v>4500</v>
      </c>
      <c r="E21" s="1" t="s">
        <v>0</v>
      </c>
      <c r="F21" s="1"/>
      <c r="G21" s="1"/>
      <c r="H21" s="1"/>
      <c r="K21" s="2"/>
    </row>
    <row r="22" spans="2:11" ht="18">
      <c r="B22" s="1" t="s">
        <v>60</v>
      </c>
      <c r="C22" s="1"/>
      <c r="D22" s="1">
        <v>3200</v>
      </c>
      <c r="E22" s="1" t="s">
        <v>0</v>
      </c>
      <c r="F22" s="1"/>
      <c r="G22" s="1"/>
      <c r="H22" s="1"/>
      <c r="K22" s="2"/>
    </row>
    <row r="23" spans="2:11" ht="18">
      <c r="B23" s="1" t="s">
        <v>7</v>
      </c>
      <c r="C23" s="1"/>
      <c r="D23" s="1">
        <v>2400</v>
      </c>
      <c r="E23" s="1" t="s">
        <v>0</v>
      </c>
      <c r="F23" s="1"/>
      <c r="G23" s="1"/>
      <c r="H23" s="1"/>
      <c r="K23" s="2"/>
    </row>
    <row r="24" spans="2:11" ht="18">
      <c r="B24" s="1" t="s">
        <v>154</v>
      </c>
      <c r="C24" s="1"/>
      <c r="D24" s="1">
        <v>5000</v>
      </c>
      <c r="E24" s="1" t="s">
        <v>0</v>
      </c>
      <c r="F24" s="1"/>
      <c r="G24" s="1"/>
      <c r="H24" s="1"/>
      <c r="K24" s="2"/>
    </row>
    <row r="25" spans="2:11" ht="18">
      <c r="B25" s="1" t="s">
        <v>23</v>
      </c>
      <c r="C25" s="1"/>
      <c r="D25" s="1">
        <v>1350</v>
      </c>
      <c r="E25" s="1" t="s">
        <v>0</v>
      </c>
      <c r="F25" s="1"/>
      <c r="G25" s="1"/>
      <c r="H25" s="1"/>
      <c r="K25" s="2"/>
    </row>
    <row r="26" spans="2:11" ht="18">
      <c r="B26" s="1" t="s">
        <v>47</v>
      </c>
      <c r="C26" s="1"/>
      <c r="D26" s="1">
        <f>D16+D20+D21+D22+D23+D24+D25</f>
        <v>136753.06</v>
      </c>
      <c r="E26" s="1" t="s">
        <v>0</v>
      </c>
      <c r="F26" s="1"/>
      <c r="G26" s="1"/>
      <c r="H26" s="1"/>
      <c r="K26" s="2"/>
    </row>
    <row r="27" spans="6:8" ht="18">
      <c r="F27" s="1"/>
      <c r="G27" s="1"/>
      <c r="H27" s="2"/>
    </row>
    <row r="28" spans="2:8" ht="18">
      <c r="B28" s="1" t="s">
        <v>61</v>
      </c>
      <c r="F28" s="1"/>
      <c r="G28" s="1"/>
      <c r="H28" s="2"/>
    </row>
    <row r="29" spans="2:8" ht="18">
      <c r="B29" s="1" t="s">
        <v>176</v>
      </c>
      <c r="D29" s="1">
        <f>D7+D11-D26</f>
        <v>-93178.03</v>
      </c>
      <c r="E29" s="1" t="s">
        <v>0</v>
      </c>
      <c r="F29" s="1"/>
      <c r="G29" s="1"/>
      <c r="H29" s="2"/>
    </row>
    <row r="30" spans="2:11" ht="18">
      <c r="B30" s="1"/>
      <c r="C30" s="1"/>
      <c r="D30" s="1"/>
      <c r="E30" s="1"/>
      <c r="F30" s="1"/>
      <c r="G30" s="1"/>
      <c r="H30" s="1"/>
      <c r="K30" s="2"/>
    </row>
    <row r="31" spans="2:7" ht="18">
      <c r="B31" s="1" t="s">
        <v>48</v>
      </c>
      <c r="G31" s="1"/>
    </row>
    <row r="32" spans="2:6" ht="18">
      <c r="B32" s="1" t="s">
        <v>176</v>
      </c>
      <c r="D32" s="1">
        <v>37035.16</v>
      </c>
      <c r="E32" s="1" t="s">
        <v>0</v>
      </c>
      <c r="F32" s="1"/>
    </row>
    <row r="33" spans="2:11" ht="18">
      <c r="B33" s="1"/>
      <c r="K33" s="2"/>
    </row>
    <row r="34" spans="2:6" ht="18">
      <c r="B34" s="1"/>
      <c r="D34" s="1"/>
      <c r="E34" s="1"/>
      <c r="F34" s="1"/>
    </row>
    <row r="35" spans="4:7" ht="18">
      <c r="D35" s="1"/>
      <c r="E35" s="1"/>
      <c r="F35" s="1"/>
      <c r="G35" s="1"/>
    </row>
    <row r="36" spans="4:7" ht="18">
      <c r="D36" s="1"/>
      <c r="E36" s="1"/>
      <c r="F36" s="1"/>
      <c r="G36" s="1"/>
    </row>
    <row r="37" spans="2:11" ht="18">
      <c r="B37" t="s">
        <v>57</v>
      </c>
      <c r="D37" s="1"/>
      <c r="E37" s="1"/>
      <c r="F37" s="1"/>
      <c r="G37" s="1"/>
      <c r="H37" s="1"/>
      <c r="K37" s="2"/>
    </row>
    <row r="38" spans="3:11" ht="18">
      <c r="C38" s="1"/>
      <c r="D38" s="1"/>
      <c r="E38" s="1"/>
      <c r="F38" s="1"/>
      <c r="G38" s="1"/>
      <c r="H38" s="1"/>
      <c r="K38" s="2"/>
    </row>
    <row r="39" spans="2:11" ht="18">
      <c r="B39" t="s">
        <v>58</v>
      </c>
      <c r="C39" s="1"/>
      <c r="D39" s="1"/>
      <c r="E39" s="1"/>
      <c r="F39" s="1"/>
      <c r="G39" s="1"/>
      <c r="H39" s="1"/>
      <c r="K39" s="2"/>
    </row>
    <row r="40" spans="2:11" ht="18">
      <c r="B40" s="1"/>
      <c r="C40" s="1"/>
      <c r="D40" s="1"/>
      <c r="E40" s="1"/>
      <c r="F40" s="1"/>
      <c r="G40" s="1"/>
      <c r="H40" s="1"/>
      <c r="K40" s="2"/>
    </row>
    <row r="41" spans="2:11" ht="18">
      <c r="B41" s="1"/>
      <c r="C41" s="1"/>
      <c r="D41" s="1"/>
      <c r="E41" s="1"/>
      <c r="F41" s="1"/>
      <c r="G41" s="1"/>
      <c r="H41" s="1"/>
      <c r="K41" s="2"/>
    </row>
    <row r="42" spans="2:11" ht="18">
      <c r="B42" s="1"/>
      <c r="C42" s="1"/>
      <c r="D42" s="1"/>
      <c r="E42" s="1"/>
      <c r="F42" s="1"/>
      <c r="G42" s="1"/>
      <c r="H42" s="1"/>
      <c r="K42" s="2"/>
    </row>
    <row r="43" spans="2:11" ht="18">
      <c r="B43" s="1"/>
      <c r="C43" s="1"/>
      <c r="D43" s="1"/>
      <c r="E43" s="1"/>
      <c r="F43" s="1"/>
      <c r="G43" s="1"/>
      <c r="H43" s="1"/>
      <c r="K43" s="2"/>
    </row>
    <row r="44" spans="2:11" ht="18">
      <c r="B44" s="1"/>
      <c r="C44" s="1"/>
      <c r="D44" s="1"/>
      <c r="E44" s="1"/>
      <c r="F44" s="1"/>
      <c r="G44" s="1"/>
      <c r="H44" s="1"/>
      <c r="K44" s="2"/>
    </row>
    <row r="45" spans="2:11" ht="18">
      <c r="B45" s="1"/>
      <c r="C45" s="1"/>
      <c r="D45" s="1"/>
      <c r="E45" s="1"/>
      <c r="F45" s="1"/>
      <c r="G45" s="1"/>
      <c r="H45" s="1"/>
      <c r="K45" s="2"/>
    </row>
    <row r="46" spans="2:11" ht="18">
      <c r="B46" s="1"/>
      <c r="C46" s="1"/>
      <c r="D46" s="1"/>
      <c r="E46" s="1"/>
      <c r="F46" s="1"/>
      <c r="G46" s="1"/>
      <c r="H46" s="1"/>
      <c r="K46" s="2"/>
    </row>
    <row r="47" spans="2:11" ht="18">
      <c r="B47" s="1"/>
      <c r="C47" s="1"/>
      <c r="D47" s="1"/>
      <c r="E47" s="1"/>
      <c r="F47" s="1"/>
      <c r="G47" s="1"/>
      <c r="H47" s="1"/>
      <c r="K47" s="2"/>
    </row>
    <row r="48" spans="8:11" ht="18">
      <c r="H48" s="1"/>
      <c r="K48" s="2"/>
    </row>
    <row r="49" ht="18">
      <c r="H49" s="1"/>
    </row>
    <row r="50" spans="2:8" ht="18">
      <c r="B50" s="1"/>
      <c r="C50" s="1"/>
      <c r="D50" s="1"/>
      <c r="E50" s="1"/>
      <c r="F50" s="1"/>
      <c r="G50" s="1"/>
      <c r="H50" s="1"/>
    </row>
    <row r="51" spans="2:8" ht="18">
      <c r="B51" s="1"/>
      <c r="C51" s="1"/>
      <c r="D51" s="1"/>
      <c r="E51" s="1"/>
      <c r="F51" s="1"/>
      <c r="G51" s="1"/>
      <c r="H51" s="1"/>
    </row>
    <row r="52" spans="2:6" ht="18">
      <c r="B52" s="1"/>
      <c r="C52" s="1"/>
      <c r="D52" s="1"/>
      <c r="E52" s="1"/>
      <c r="F52" s="1"/>
    </row>
    <row r="53" spans="2:6" ht="18">
      <c r="B53" s="1"/>
      <c r="C53" s="1"/>
      <c r="D53" s="1"/>
      <c r="E53" s="1"/>
      <c r="F53" s="1"/>
    </row>
    <row r="54" spans="2:6" ht="18">
      <c r="B54" s="1"/>
      <c r="C54" s="1"/>
      <c r="D54" s="1"/>
      <c r="E54" s="1"/>
      <c r="F54" s="1"/>
    </row>
    <row r="55" spans="2:6" ht="18">
      <c r="B55" s="1"/>
      <c r="D55" s="1"/>
      <c r="E55" s="1"/>
      <c r="F55" s="1"/>
    </row>
    <row r="56" spans="2:6" ht="18">
      <c r="B56" s="1"/>
      <c r="D56" s="1"/>
      <c r="E56" s="1"/>
      <c r="F5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G1" sqref="G1:K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2.25390625" style="0" customWidth="1"/>
    <col min="12" max="12" width="10.75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277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-35981.68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95390.46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95267.85</v>
      </c>
      <c r="E11" s="1" t="s">
        <v>0</v>
      </c>
      <c r="F11" s="1"/>
      <c r="G11" s="2"/>
      <c r="H11" s="2"/>
      <c r="I11" s="2"/>
      <c r="K11" s="2"/>
    </row>
    <row r="12" spans="2:11" ht="18">
      <c r="B12" s="1" t="s">
        <v>69</v>
      </c>
      <c r="D12" s="1">
        <f>ROUND((D11*14.3%),2)</f>
        <v>13623.3</v>
      </c>
      <c r="E12" s="1" t="s">
        <v>0</v>
      </c>
      <c r="F12" s="1"/>
      <c r="H12" s="2"/>
      <c r="I12" s="2"/>
      <c r="K12" s="9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1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ROUND((D9*85.7%),2)</f>
        <v>81749.62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9252.87</v>
      </c>
      <c r="E18" s="1" t="s">
        <v>0</v>
      </c>
      <c r="F18" s="1"/>
      <c r="H18" s="2"/>
      <c r="I18" s="2"/>
      <c r="J18" s="2"/>
      <c r="K18" s="2"/>
    </row>
    <row r="19" spans="2:11" ht="18">
      <c r="B19" s="1" t="s">
        <v>65</v>
      </c>
      <c r="D19" s="1">
        <f>ROUND((D9*5.9%),2)</f>
        <v>5628.04</v>
      </c>
      <c r="E19" s="1" t="s">
        <v>0</v>
      </c>
      <c r="F19" s="1"/>
      <c r="K19" s="2"/>
    </row>
    <row r="20" spans="2:11" ht="18">
      <c r="B20" s="1" t="s">
        <v>11</v>
      </c>
      <c r="D20" s="1">
        <v>1560</v>
      </c>
      <c r="E20" s="1" t="s">
        <v>0</v>
      </c>
      <c r="F20" s="1"/>
      <c r="G20" s="1"/>
      <c r="H20" s="1"/>
      <c r="I20" s="1"/>
      <c r="J20" s="2"/>
      <c r="K20" s="2"/>
    </row>
    <row r="21" spans="2:9" ht="18">
      <c r="B21" s="1"/>
      <c r="G21" s="1"/>
      <c r="H21" s="1"/>
      <c r="I21" s="1"/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/>
      <c r="C23" s="1"/>
      <c r="D23" s="1"/>
      <c r="E23" s="1"/>
      <c r="F23" s="1"/>
      <c r="I23" s="1"/>
    </row>
    <row r="24" spans="2:9" ht="18">
      <c r="B24" s="1"/>
      <c r="C24" s="1"/>
      <c r="D24" s="1"/>
      <c r="E24" s="1"/>
      <c r="I24" s="1"/>
    </row>
    <row r="25" spans="2:11" ht="18">
      <c r="B25" s="1" t="s">
        <v>30</v>
      </c>
      <c r="C25" s="1"/>
      <c r="D25" s="1">
        <f>D16+D20</f>
        <v>83309.62</v>
      </c>
      <c r="E25" s="1" t="s">
        <v>0</v>
      </c>
      <c r="F25" s="1"/>
      <c r="I25" s="1"/>
      <c r="K25" s="2"/>
    </row>
    <row r="26" ht="18">
      <c r="F26" s="1"/>
    </row>
    <row r="27" spans="2:13" s="1" customFormat="1" ht="18">
      <c r="B27" s="1" t="s">
        <v>61</v>
      </c>
      <c r="C27"/>
      <c r="D27"/>
      <c r="E27"/>
      <c r="G27"/>
      <c r="H27"/>
      <c r="I27"/>
      <c r="J27"/>
      <c r="K27"/>
      <c r="L27"/>
      <c r="M27"/>
    </row>
    <row r="28" spans="2:13" s="1" customFormat="1" ht="18">
      <c r="B28" s="1" t="s">
        <v>176</v>
      </c>
      <c r="C28"/>
      <c r="D28" s="1">
        <f>D7+D11-D25</f>
        <v>-24023.44999999999</v>
      </c>
      <c r="E28" s="1" t="s">
        <v>0</v>
      </c>
      <c r="G28"/>
      <c r="H28"/>
      <c r="I28"/>
      <c r="J28"/>
      <c r="K28"/>
      <c r="M28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45939.53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2:13" s="1" customFormat="1" ht="18">
      <c r="B34" t="s">
        <v>57</v>
      </c>
      <c r="C34"/>
      <c r="D34"/>
      <c r="E34"/>
      <c r="F34"/>
      <c r="G34"/>
      <c r="H34"/>
      <c r="I34"/>
      <c r="J34"/>
      <c r="K34"/>
      <c r="L34"/>
      <c r="M34"/>
    </row>
    <row r="35" ht="18">
      <c r="A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5" right="0.2" top="1" bottom="1" header="0.5" footer="0.5"/>
  <pageSetup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625" style="0" customWidth="1"/>
    <col min="2" max="2" width="21.25390625" style="0" customWidth="1"/>
    <col min="3" max="3" width="21.125" style="0" customWidth="1"/>
    <col min="4" max="4" width="18.00390625" style="0" customWidth="1"/>
    <col min="5" max="5" width="11.375" style="0" customWidth="1"/>
    <col min="6" max="6" width="15.75390625" style="0" customWidth="1"/>
    <col min="7" max="7" width="9.00390625" style="0" customWidth="1"/>
    <col min="8" max="8" width="10.125" style="0" customWidth="1"/>
    <col min="9" max="9" width="13.25390625" style="0" customWidth="1"/>
    <col min="10" max="10" width="12.875" style="0" customWidth="1"/>
    <col min="11" max="11" width="12.125" style="0" customWidth="1"/>
  </cols>
  <sheetData>
    <row r="1" spans="2:7" ht="20.25">
      <c r="B1" s="7"/>
      <c r="C1" s="1"/>
      <c r="D1" s="1"/>
      <c r="E1" s="1"/>
      <c r="F1" s="1"/>
      <c r="G1" s="2"/>
    </row>
    <row r="2" spans="2:12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>
        <v>14960.6</v>
      </c>
      <c r="L2">
        <f aca="true" t="shared" si="0" ref="L2:L7">I2+J2</f>
        <v>0</v>
      </c>
    </row>
    <row r="3" spans="2:12" ht="18">
      <c r="B3" s="1" t="s">
        <v>278</v>
      </c>
      <c r="C3" s="1"/>
      <c r="D3" s="1"/>
      <c r="E3" s="1"/>
      <c r="F3" s="1"/>
      <c r="G3" s="15"/>
      <c r="H3" s="2"/>
      <c r="I3" s="2"/>
      <c r="J3" s="2"/>
      <c r="K3" s="2">
        <v>2554.15</v>
      </c>
      <c r="L3">
        <f t="shared" si="0"/>
        <v>0</v>
      </c>
    </row>
    <row r="4" spans="2:12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>
        <v>12821.01</v>
      </c>
      <c r="L4">
        <f t="shared" si="0"/>
        <v>0</v>
      </c>
    </row>
    <row r="5" spans="2:12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>
        <v>18161.31</v>
      </c>
      <c r="L5">
        <f t="shared" si="0"/>
        <v>0</v>
      </c>
    </row>
    <row r="6" spans="2:12" ht="20.25">
      <c r="B6" s="7"/>
      <c r="C6" s="1"/>
      <c r="D6" s="1"/>
      <c r="E6" s="1"/>
      <c r="F6" s="1"/>
      <c r="G6" s="15"/>
      <c r="H6" s="2"/>
      <c r="I6" s="2"/>
      <c r="J6" s="2"/>
      <c r="K6" s="2">
        <v>13971.38</v>
      </c>
      <c r="L6">
        <f t="shared" si="0"/>
        <v>0</v>
      </c>
    </row>
    <row r="7" spans="2:12" ht="18">
      <c r="B7" s="1" t="s">
        <v>88</v>
      </c>
      <c r="C7" s="1"/>
      <c r="D7" s="1">
        <v>-16414.23</v>
      </c>
      <c r="E7" s="1" t="s">
        <v>0</v>
      </c>
      <c r="F7" s="1"/>
      <c r="G7" s="15"/>
      <c r="H7" s="2"/>
      <c r="I7" s="2"/>
      <c r="J7" s="2"/>
      <c r="K7" s="2">
        <v>6588.36</v>
      </c>
      <c r="L7">
        <f t="shared" si="0"/>
        <v>0</v>
      </c>
    </row>
    <row r="8" spans="2:12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>
        <v>31993</v>
      </c>
      <c r="L8" t="e">
        <f>#REF!+#REF!</f>
        <v>#REF!</v>
      </c>
    </row>
    <row r="9" spans="2:12" ht="18">
      <c r="B9" s="1" t="s">
        <v>83</v>
      </c>
      <c r="C9" s="1"/>
      <c r="D9" s="1">
        <v>386475.38</v>
      </c>
      <c r="E9" s="1" t="s">
        <v>0</v>
      </c>
      <c r="F9" s="1"/>
      <c r="G9" s="2"/>
      <c r="H9" s="2"/>
      <c r="I9" s="2"/>
      <c r="J9" s="2"/>
      <c r="K9">
        <v>15142.54</v>
      </c>
      <c r="L9" t="e">
        <f>#REF!+#REF!</f>
        <v>#REF!</v>
      </c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>
        <v>20768.38</v>
      </c>
    </row>
    <row r="11" spans="2:11" ht="18">
      <c r="B11" s="1" t="s">
        <v>83</v>
      </c>
      <c r="C11" s="1"/>
      <c r="D11" s="1">
        <v>395088.64</v>
      </c>
      <c r="E11" s="1" t="s">
        <v>0</v>
      </c>
      <c r="F11" s="1"/>
      <c r="G11" s="2"/>
      <c r="H11" s="2"/>
      <c r="I11" s="2"/>
      <c r="K11" s="2">
        <v>18756.16</v>
      </c>
    </row>
    <row r="12" spans="2:11" ht="18">
      <c r="B12" s="1" t="s">
        <v>69</v>
      </c>
      <c r="D12" s="1">
        <f>ROUND((D11*14.3%),2)</f>
        <v>56497.68</v>
      </c>
      <c r="E12" s="1" t="s">
        <v>0</v>
      </c>
      <c r="F12" s="1"/>
      <c r="H12" s="2"/>
      <c r="I12" s="2"/>
      <c r="J12" s="2"/>
      <c r="K12" s="2">
        <v>17987.92</v>
      </c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>
        <v>21922.31</v>
      </c>
    </row>
    <row r="14" spans="2:11" ht="18">
      <c r="B14" s="1" t="s">
        <v>19</v>
      </c>
      <c r="D14" s="1"/>
      <c r="E14" s="1"/>
      <c r="F14" s="1"/>
      <c r="G14" s="1"/>
      <c r="H14" s="2"/>
      <c r="I14" s="2"/>
      <c r="J14" s="2"/>
      <c r="K14">
        <f>SUM(K2:K13)</f>
        <v>195627.12</v>
      </c>
    </row>
    <row r="15" spans="2:11" ht="18">
      <c r="B15" s="1" t="s">
        <v>62</v>
      </c>
      <c r="F15" s="1"/>
      <c r="G15" s="1"/>
      <c r="H15" s="2"/>
      <c r="I15" s="2"/>
      <c r="J15" s="2"/>
      <c r="K15">
        <f>I12-J12</f>
        <v>0</v>
      </c>
    </row>
    <row r="16" spans="2:11" ht="18">
      <c r="B16" s="1" t="s">
        <v>84</v>
      </c>
      <c r="D16" s="1">
        <f>ROUND((D9*85.7%),2)</f>
        <v>331209.4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2"/>
      <c r="I17" s="2"/>
      <c r="J17" s="2"/>
      <c r="K17" s="2">
        <v>15785.97</v>
      </c>
    </row>
    <row r="18" spans="2:11" ht="18">
      <c r="B18" s="1" t="s">
        <v>64</v>
      </c>
      <c r="D18" s="1">
        <f>ROUND((D9*9.7%),2)</f>
        <v>37488.11</v>
      </c>
      <c r="E18" s="1" t="s">
        <v>0</v>
      </c>
      <c r="F18" s="1"/>
      <c r="G18" s="1"/>
      <c r="H18" s="2"/>
      <c r="I18" s="2"/>
      <c r="J18" s="2"/>
      <c r="K18" s="2">
        <v>26151.57</v>
      </c>
    </row>
    <row r="19" spans="2:11" ht="18">
      <c r="B19" s="1" t="s">
        <v>65</v>
      </c>
      <c r="D19" s="1">
        <f>ROUND((D9*5.9%),2)</f>
        <v>22802.05</v>
      </c>
      <c r="E19" s="1" t="s">
        <v>0</v>
      </c>
      <c r="F19" s="1"/>
      <c r="H19" s="2"/>
      <c r="I19" s="2"/>
      <c r="J19" s="2"/>
      <c r="K19">
        <v>25564.92</v>
      </c>
    </row>
    <row r="20" spans="2:11" ht="18">
      <c r="B20" s="1" t="s">
        <v>2</v>
      </c>
      <c r="F20" s="1"/>
      <c r="K20" s="2">
        <v>27957.93</v>
      </c>
    </row>
    <row r="21" spans="2:11" ht="18">
      <c r="B21" s="1" t="s">
        <v>77</v>
      </c>
      <c r="D21" s="1">
        <v>15500</v>
      </c>
      <c r="E21" s="1" t="s">
        <v>0</v>
      </c>
      <c r="K21" s="2">
        <v>27862.15</v>
      </c>
    </row>
    <row r="22" spans="2:11" ht="18">
      <c r="B22" s="1" t="s">
        <v>60</v>
      </c>
      <c r="D22" s="1">
        <v>1800</v>
      </c>
      <c r="E22" s="1" t="s">
        <v>0</v>
      </c>
      <c r="F22" s="1"/>
      <c r="G22" s="1"/>
      <c r="H22" s="1"/>
      <c r="I22" s="1"/>
      <c r="K22" s="2">
        <v>49846.49</v>
      </c>
    </row>
    <row r="23" spans="2:11" ht="18">
      <c r="B23" s="1" t="s">
        <v>279</v>
      </c>
      <c r="C23" s="1"/>
      <c r="D23" s="1">
        <v>9500</v>
      </c>
      <c r="E23" s="1" t="s">
        <v>0</v>
      </c>
      <c r="I23" s="1"/>
      <c r="K23" s="2">
        <v>13635.98</v>
      </c>
    </row>
    <row r="24" spans="2:11" ht="18">
      <c r="B24" s="1" t="s">
        <v>7</v>
      </c>
      <c r="C24" s="1"/>
      <c r="D24" s="1">
        <v>5600</v>
      </c>
      <c r="E24" s="1" t="s">
        <v>0</v>
      </c>
      <c r="I24" s="1"/>
      <c r="K24" s="2">
        <v>27524.51</v>
      </c>
    </row>
    <row r="25" spans="2:11" ht="18">
      <c r="B25" s="1" t="s">
        <v>30</v>
      </c>
      <c r="C25" s="1"/>
      <c r="D25" s="1">
        <f>D16+D22+D21+D23+D24</f>
        <v>363609.4</v>
      </c>
      <c r="E25" s="1" t="s">
        <v>0</v>
      </c>
      <c r="F25" s="1"/>
      <c r="I25" s="1"/>
      <c r="K25" s="2">
        <v>28991.23</v>
      </c>
    </row>
    <row r="26" spans="6:11" ht="18">
      <c r="F26" s="1"/>
      <c r="K26">
        <v>22774.34</v>
      </c>
    </row>
    <row r="27" spans="2:11" ht="18">
      <c r="B27" s="1" t="s">
        <v>61</v>
      </c>
      <c r="F27" s="1"/>
      <c r="K27">
        <v>22989.7</v>
      </c>
    </row>
    <row r="28" spans="2:11" ht="18">
      <c r="B28" s="1" t="s">
        <v>176</v>
      </c>
      <c r="D28" s="1">
        <f>D7+D11-D25</f>
        <v>15065.01000000001</v>
      </c>
      <c r="E28" s="1" t="s">
        <v>0</v>
      </c>
      <c r="F28" s="1"/>
      <c r="K28">
        <v>33377.2</v>
      </c>
    </row>
    <row r="29" spans="2:11" ht="18">
      <c r="B29" s="1"/>
      <c r="F29" s="1"/>
      <c r="K29" s="2">
        <f>SUM(K17:K28)</f>
        <v>322461.99000000005</v>
      </c>
    </row>
    <row r="30" spans="2:6" ht="18">
      <c r="B30" s="1" t="s">
        <v>48</v>
      </c>
      <c r="F30" s="1"/>
    </row>
    <row r="31" spans="2:5" ht="18">
      <c r="B31" s="1" t="s">
        <v>176</v>
      </c>
      <c r="D31" s="1">
        <v>33779</v>
      </c>
      <c r="E31" s="1" t="s">
        <v>0</v>
      </c>
    </row>
    <row r="32" ht="18">
      <c r="F32" s="1"/>
    </row>
    <row r="33" ht="18">
      <c r="F33" s="1"/>
    </row>
    <row r="34" ht="18">
      <c r="B34" s="1"/>
    </row>
    <row r="35" spans="2:6" ht="18">
      <c r="B35" s="1"/>
      <c r="D35" s="1"/>
      <c r="E35" s="1"/>
      <c r="F35" s="1"/>
    </row>
    <row r="36" spans="1:2" ht="18">
      <c r="A36" s="1"/>
      <c r="B36" t="s">
        <v>57</v>
      </c>
    </row>
    <row r="37" spans="1:6" ht="18">
      <c r="A37" s="1"/>
      <c r="E37" s="1"/>
      <c r="F37" s="1"/>
    </row>
    <row r="38" spans="1:2" ht="18">
      <c r="A38" s="1"/>
      <c r="B38" t="s">
        <v>58</v>
      </c>
    </row>
    <row r="39" spans="5:6" ht="18">
      <c r="E39" s="1"/>
      <c r="F39" s="1"/>
    </row>
    <row r="49" spans="2:6" ht="18">
      <c r="B49" s="1"/>
      <c r="C49" s="1"/>
      <c r="D49" s="1"/>
      <c r="E49" s="1"/>
      <c r="F49" s="1"/>
    </row>
    <row r="52" spans="2:6" ht="18">
      <c r="B52" s="1"/>
      <c r="C52" s="1"/>
      <c r="D52" s="1"/>
      <c r="E52" s="1"/>
      <c r="F52" s="1"/>
    </row>
    <row r="53" spans="2:6" ht="18">
      <c r="B53" s="1"/>
      <c r="C53" s="1"/>
      <c r="D53" s="1"/>
      <c r="E53" s="1"/>
      <c r="F53" s="1"/>
    </row>
    <row r="54" spans="2:6" ht="18">
      <c r="B54" s="1"/>
      <c r="C54" s="1"/>
      <c r="D54" s="1"/>
      <c r="E54" s="1"/>
      <c r="F54" s="1"/>
    </row>
    <row r="56" ht="18">
      <c r="B56" s="1"/>
    </row>
    <row r="57" spans="2:6" ht="18">
      <c r="B57" s="1"/>
      <c r="D57" s="1"/>
      <c r="E57" s="1"/>
      <c r="F57" s="1"/>
    </row>
    <row r="58" spans="2:6" ht="18">
      <c r="B58" s="1"/>
      <c r="C58" s="1"/>
      <c r="D58" s="1"/>
      <c r="E58" s="1"/>
      <c r="F58" s="1"/>
    </row>
    <row r="59" spans="2:6" ht="18">
      <c r="B59" s="1"/>
      <c r="C59" s="1"/>
      <c r="D59" s="1"/>
      <c r="E59" s="1"/>
      <c r="F59" s="1"/>
    </row>
    <row r="60" spans="2:6" ht="18">
      <c r="B60" s="1"/>
      <c r="C60" s="1"/>
      <c r="D60" s="1"/>
      <c r="E60" s="1"/>
      <c r="F60" s="1"/>
    </row>
    <row r="61" spans="2:6" ht="18">
      <c r="B61" s="1"/>
      <c r="C61" s="1"/>
      <c r="D61" s="1"/>
      <c r="E61" s="1"/>
      <c r="F61" s="1"/>
    </row>
    <row r="62" spans="2:6" ht="18">
      <c r="B62" s="1"/>
      <c r="C62" s="1"/>
      <c r="D62" s="1"/>
      <c r="E62" s="1"/>
      <c r="F62" s="1"/>
    </row>
    <row r="63" spans="2:6" ht="18">
      <c r="B63" s="1"/>
      <c r="C63" s="1"/>
      <c r="D63" s="1"/>
      <c r="E63" s="1"/>
      <c r="F63" s="1"/>
    </row>
    <row r="65" spans="2:6" ht="18">
      <c r="B65" s="1"/>
      <c r="C65" s="1"/>
      <c r="D65" s="1"/>
      <c r="E65" s="1"/>
      <c r="F65" s="1"/>
    </row>
    <row r="66" spans="2:6" ht="18">
      <c r="B66" s="1"/>
      <c r="C66" s="1"/>
      <c r="D66" s="1"/>
      <c r="E66" s="1"/>
      <c r="F66" s="1"/>
    </row>
    <row r="67" spans="2:6" ht="18">
      <c r="B67" s="1"/>
      <c r="C67" s="1"/>
      <c r="D67" s="1"/>
      <c r="E67" s="1"/>
      <c r="F67" s="1"/>
    </row>
    <row r="68" spans="2:6" ht="18">
      <c r="B68" s="1"/>
      <c r="C68" s="1"/>
      <c r="D68" s="1"/>
      <c r="E68" s="1"/>
      <c r="F68" s="1"/>
    </row>
    <row r="69" spans="2:6" ht="18">
      <c r="B69" s="1"/>
      <c r="C69" s="1"/>
      <c r="D69" s="1"/>
      <c r="E69" s="1"/>
      <c r="F69" s="1"/>
    </row>
    <row r="70" spans="2:6" ht="18">
      <c r="B70" s="1"/>
      <c r="D70" s="1"/>
      <c r="E70" s="1"/>
      <c r="F70" s="1"/>
    </row>
    <row r="71" spans="2:6" ht="18">
      <c r="B71" s="1"/>
      <c r="C71" s="1"/>
      <c r="D71" s="1"/>
      <c r="E71" s="1"/>
      <c r="F71" s="1"/>
    </row>
    <row r="72" spans="2:6" ht="18">
      <c r="B72" s="1"/>
      <c r="C72" s="1"/>
      <c r="D72" s="1"/>
      <c r="E72" s="1"/>
      <c r="F72" s="1"/>
    </row>
    <row r="73" spans="2:6" ht="18">
      <c r="B73" s="1"/>
      <c r="C73" s="1"/>
      <c r="D73" s="1"/>
      <c r="E73" s="1"/>
      <c r="F73" s="1"/>
    </row>
    <row r="74" ht="18">
      <c r="B74" s="1"/>
    </row>
    <row r="76" ht="18">
      <c r="B76" s="1"/>
    </row>
    <row r="77" spans="2:6" ht="18">
      <c r="B77" s="1"/>
      <c r="D77" s="1"/>
      <c r="E77" s="1"/>
      <c r="F77" s="1"/>
    </row>
    <row r="79" ht="18">
      <c r="B79" s="1"/>
    </row>
    <row r="80" spans="2:6" ht="18">
      <c r="B80" s="1"/>
      <c r="D80" s="1"/>
      <c r="E80" s="1"/>
      <c r="F80" s="1"/>
    </row>
  </sheetData>
  <sheetProtection/>
  <printOptions/>
  <pageMargins left="0.36" right="0.38" top="0.2" bottom="0.25" header="0.2" footer="0.26"/>
  <pageSetup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B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3.375" style="0" customWidth="1"/>
    <col min="12" max="12" width="11.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280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-2023.69</v>
      </c>
      <c r="E7" s="1" t="s">
        <v>0</v>
      </c>
      <c r="F7" s="1"/>
      <c r="G7" s="2"/>
      <c r="H7" s="16"/>
      <c r="I7" s="16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0" ht="18">
      <c r="B9" s="1" t="s">
        <v>83</v>
      </c>
      <c r="C9" s="1"/>
      <c r="D9" s="1">
        <v>530058.96</v>
      </c>
      <c r="E9" s="1" t="s">
        <v>0</v>
      </c>
      <c r="F9" s="1"/>
      <c r="G9" s="2"/>
      <c r="H9" s="2"/>
      <c r="I9" s="2"/>
      <c r="J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471583.96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67436.51</v>
      </c>
      <c r="E12" s="1" t="s">
        <v>0</v>
      </c>
      <c r="F12" s="1"/>
      <c r="H12" s="2"/>
      <c r="I12" s="2"/>
      <c r="J12" s="2"/>
      <c r="K12" s="2"/>
    </row>
    <row r="13" spans="2:11" ht="18">
      <c r="B13" s="1" t="s">
        <v>334</v>
      </c>
      <c r="C13" s="1"/>
      <c r="D13" s="1">
        <v>4800</v>
      </c>
      <c r="E13" s="1" t="s">
        <v>0</v>
      </c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2"/>
      <c r="H14" s="2"/>
      <c r="I14" s="2"/>
      <c r="J14" s="2"/>
    </row>
    <row r="15" spans="2:10" ht="18">
      <c r="B15" s="1" t="s">
        <v>62</v>
      </c>
      <c r="F15" s="1"/>
      <c r="G15" s="1"/>
      <c r="J15" s="2"/>
    </row>
    <row r="16" spans="2:11" ht="18">
      <c r="B16" s="1" t="s">
        <v>84</v>
      </c>
      <c r="D16" s="1">
        <f>ROUND((D9*85.7%),2)</f>
        <v>454260.53</v>
      </c>
      <c r="E16" s="1" t="s">
        <v>0</v>
      </c>
      <c r="F16" s="1"/>
      <c r="G16" s="1"/>
      <c r="H16" s="1"/>
      <c r="I16" s="1"/>
      <c r="J16" s="2"/>
      <c r="K16" s="2"/>
    </row>
    <row r="17" spans="2:11" ht="18">
      <c r="B17" s="1" t="s">
        <v>67</v>
      </c>
      <c r="C17" s="1"/>
      <c r="K17" s="2"/>
    </row>
    <row r="18" spans="2:6" ht="18">
      <c r="B18" s="1" t="s">
        <v>64</v>
      </c>
      <c r="D18" s="1">
        <f>ROUND((D9*9.7%),2)</f>
        <v>51415.72</v>
      </c>
      <c r="E18" s="1" t="s">
        <v>0</v>
      </c>
      <c r="F18" s="1"/>
    </row>
    <row r="19" spans="2:6" ht="18">
      <c r="B19" s="1" t="s">
        <v>65</v>
      </c>
      <c r="D19" s="1">
        <f>ROUND((D9*5.9%),2)</f>
        <v>31273.48</v>
      </c>
      <c r="E19" s="1" t="s">
        <v>0</v>
      </c>
      <c r="F19" s="1"/>
    </row>
    <row r="20" spans="2:11" ht="18">
      <c r="B20" s="1" t="s">
        <v>109</v>
      </c>
      <c r="D20" s="1">
        <v>1350</v>
      </c>
      <c r="E20" s="1" t="s">
        <v>0</v>
      </c>
      <c r="F20" s="1"/>
      <c r="G20" s="1"/>
      <c r="H20" s="1"/>
      <c r="I20" s="1"/>
      <c r="J20" s="2"/>
      <c r="K20" s="2"/>
    </row>
    <row r="21" spans="2:9" ht="18">
      <c r="B21" s="1" t="s">
        <v>3</v>
      </c>
      <c r="D21" s="1">
        <v>34500</v>
      </c>
      <c r="E21" s="1" t="s">
        <v>0</v>
      </c>
      <c r="G21" s="1"/>
      <c r="H21" s="1"/>
      <c r="I21" s="1"/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/>
      <c r="C23" s="1"/>
      <c r="D23" s="1"/>
      <c r="E23" s="1"/>
      <c r="F23" s="1"/>
      <c r="I23" s="1"/>
    </row>
    <row r="24" spans="2:9" ht="18">
      <c r="B24" s="1"/>
      <c r="C24" s="1"/>
      <c r="D24" s="1"/>
      <c r="E24" s="1"/>
      <c r="I24" s="1"/>
    </row>
    <row r="25" spans="2:9" ht="18">
      <c r="B25" s="1" t="s">
        <v>30</v>
      </c>
      <c r="C25" s="1"/>
      <c r="D25" s="1">
        <f>D16+D20+D21</f>
        <v>490110.53</v>
      </c>
      <c r="E25" s="1" t="s">
        <v>0</v>
      </c>
      <c r="F25" s="1"/>
      <c r="I25" s="1"/>
    </row>
    <row r="26" ht="18">
      <c r="F26" s="1"/>
    </row>
    <row r="27" spans="1:6" ht="18">
      <c r="A27" s="1"/>
      <c r="B27" s="1" t="s">
        <v>61</v>
      </c>
      <c r="F27" s="1"/>
    </row>
    <row r="28" spans="1:6" ht="18">
      <c r="A28" s="1"/>
      <c r="B28" s="1" t="s">
        <v>176</v>
      </c>
      <c r="D28" s="1">
        <f>D7+D11+D13-D25</f>
        <v>-15750.26000000001</v>
      </c>
      <c r="E28" s="1" t="s">
        <v>0</v>
      </c>
      <c r="F28" s="1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67263.44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2:10" s="1" customFormat="1" ht="18">
      <c r="B34" t="s">
        <v>57</v>
      </c>
      <c r="C34"/>
      <c r="D34"/>
      <c r="E34"/>
      <c r="F34"/>
      <c r="G34"/>
      <c r="H34"/>
      <c r="I34"/>
      <c r="J34"/>
    </row>
    <row r="35" spans="2:10" s="1" customFormat="1" ht="18">
      <c r="B35"/>
      <c r="C35"/>
      <c r="D35"/>
      <c r="E35"/>
      <c r="F35"/>
      <c r="G35"/>
      <c r="H35"/>
      <c r="I35"/>
      <c r="J35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19" right="0.19" top="0.36" bottom="0.21" header="0.25" footer="0.25"/>
  <pageSetup horizontalDpi="600" verticalDpi="6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B1">
      <selection activeCell="G1" sqref="G1:J16384"/>
    </sheetView>
  </sheetViews>
  <sheetFormatPr defaultColWidth="9.00390625" defaultRowHeight="12.75"/>
  <cols>
    <col min="1" max="1" width="6.00390625" style="0" customWidth="1"/>
    <col min="2" max="2" width="22.75390625" style="0" customWidth="1"/>
    <col min="3" max="3" width="19.75390625" style="0" customWidth="1"/>
    <col min="4" max="4" width="18.125" style="0" customWidth="1"/>
    <col min="5" max="5" width="11.625" style="0" customWidth="1"/>
    <col min="6" max="6" width="16.1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1.25390625" style="0" customWidth="1"/>
  </cols>
  <sheetData>
    <row r="1" spans="2:7" ht="18">
      <c r="B1" s="1" t="s">
        <v>63</v>
      </c>
      <c r="C1" s="1"/>
      <c r="D1" s="1"/>
      <c r="G1" s="2"/>
    </row>
    <row r="2" spans="2:10" ht="18">
      <c r="B2" s="1" t="s">
        <v>281</v>
      </c>
      <c r="C2" s="1"/>
      <c r="D2" s="1"/>
      <c r="G2" s="15"/>
      <c r="H2" s="2"/>
      <c r="I2" s="2"/>
      <c r="J2" s="2"/>
    </row>
    <row r="3" spans="2:10" ht="18">
      <c r="B3" s="1" t="s">
        <v>32</v>
      </c>
      <c r="C3" s="1"/>
      <c r="D3" s="1"/>
      <c r="G3" s="15"/>
      <c r="H3" s="2"/>
      <c r="I3" s="2"/>
      <c r="J3" s="2"/>
    </row>
    <row r="4" spans="2:10" ht="18">
      <c r="B4" s="1" t="s">
        <v>33</v>
      </c>
      <c r="C4" s="1"/>
      <c r="D4" s="1"/>
      <c r="E4" s="1"/>
      <c r="F4" s="1"/>
      <c r="G4" s="15"/>
      <c r="H4" s="2"/>
      <c r="I4" s="2"/>
      <c r="J4" s="2"/>
    </row>
    <row r="5" spans="2:10" ht="18">
      <c r="B5" s="1"/>
      <c r="C5" s="1"/>
      <c r="D5" s="1"/>
      <c r="E5" s="1"/>
      <c r="F5" s="1"/>
      <c r="G5" s="15"/>
      <c r="H5" s="2"/>
      <c r="I5" s="2"/>
      <c r="J5" s="2"/>
    </row>
    <row r="6" spans="2:10" ht="18">
      <c r="B6" s="1" t="s">
        <v>88</v>
      </c>
      <c r="C6" s="1"/>
      <c r="D6" s="1">
        <v>-518371.63</v>
      </c>
      <c r="E6" s="1" t="s">
        <v>0</v>
      </c>
      <c r="F6" s="1"/>
      <c r="G6" s="15"/>
      <c r="H6" s="2"/>
      <c r="I6" s="2"/>
      <c r="J6" s="2"/>
    </row>
    <row r="7" spans="2:10" ht="18">
      <c r="B7" s="1" t="s">
        <v>34</v>
      </c>
      <c r="C7" s="1"/>
      <c r="D7" s="1"/>
      <c r="E7" s="1"/>
      <c r="F7" s="1"/>
      <c r="G7" s="15"/>
      <c r="H7" s="2"/>
      <c r="I7" s="2"/>
      <c r="J7" s="2"/>
    </row>
    <row r="8" spans="2:10" ht="18">
      <c r="B8" s="1" t="s">
        <v>83</v>
      </c>
      <c r="C8" s="1"/>
      <c r="D8" s="1">
        <v>1051410.84</v>
      </c>
      <c r="E8" s="1" t="s">
        <v>0</v>
      </c>
      <c r="F8" s="1"/>
      <c r="G8" s="2"/>
      <c r="H8" s="2"/>
      <c r="I8" s="2"/>
      <c r="J8" s="2"/>
    </row>
    <row r="9" spans="2:10" ht="18">
      <c r="B9" s="1" t="s">
        <v>36</v>
      </c>
      <c r="C9" s="1"/>
      <c r="D9" s="1"/>
      <c r="E9" s="1"/>
      <c r="F9" s="1"/>
      <c r="G9" s="2"/>
      <c r="H9" s="2"/>
      <c r="I9" s="2"/>
      <c r="J9" s="2"/>
    </row>
    <row r="10" spans="2:10" ht="18">
      <c r="B10" s="1" t="s">
        <v>83</v>
      </c>
      <c r="C10" s="1"/>
      <c r="D10" s="1">
        <v>956350.1</v>
      </c>
      <c r="E10" s="1" t="s">
        <v>0</v>
      </c>
      <c r="F10" s="1"/>
      <c r="G10" s="2"/>
      <c r="H10" s="2"/>
      <c r="I10" s="2"/>
      <c r="J10" s="2"/>
    </row>
    <row r="11" spans="2:10" ht="18">
      <c r="B11" s="1" t="s">
        <v>69</v>
      </c>
      <c r="D11" s="1">
        <f>ROUND((D10*9.1%),2)</f>
        <v>87027.86</v>
      </c>
      <c r="E11" s="1" t="s">
        <v>0</v>
      </c>
      <c r="G11" s="2"/>
      <c r="H11" s="2"/>
      <c r="I11" s="2"/>
      <c r="J11" s="2"/>
    </row>
    <row r="12" spans="2:10" ht="18">
      <c r="B12" s="1"/>
      <c r="C12" s="1"/>
      <c r="D12" s="1"/>
      <c r="E12" s="1"/>
      <c r="F12" s="1"/>
      <c r="H12" s="2"/>
      <c r="I12" s="2"/>
      <c r="J12" s="2"/>
    </row>
    <row r="13" spans="2:10" ht="18">
      <c r="B13" s="1" t="s">
        <v>19</v>
      </c>
      <c r="D13" s="1"/>
      <c r="E13" s="1"/>
      <c r="F13" s="1"/>
      <c r="G13" s="2"/>
      <c r="H13" s="2"/>
      <c r="I13" s="2"/>
      <c r="J13" s="2"/>
    </row>
    <row r="14" spans="2:10" ht="18">
      <c r="B14" s="1" t="s">
        <v>62</v>
      </c>
      <c r="G14" s="1"/>
      <c r="H14" s="2"/>
      <c r="I14" s="2"/>
      <c r="J14" s="2"/>
    </row>
    <row r="15" spans="2:10" ht="18">
      <c r="B15" s="1" t="s">
        <v>84</v>
      </c>
      <c r="D15" s="1">
        <f>ROUND((D8*90.9%),2)</f>
        <v>955732.45</v>
      </c>
      <c r="E15" s="1" t="s">
        <v>0</v>
      </c>
      <c r="F15" s="1"/>
      <c r="G15" s="1"/>
      <c r="H15" s="2"/>
      <c r="I15" s="2"/>
      <c r="J15" s="2"/>
    </row>
    <row r="16" spans="2:10" ht="18">
      <c r="B16" s="1" t="s">
        <v>67</v>
      </c>
      <c r="C16" s="1"/>
      <c r="G16" s="1"/>
      <c r="H16" s="2"/>
      <c r="I16" s="2"/>
      <c r="J16" s="2"/>
    </row>
    <row r="17" spans="2:10" ht="18">
      <c r="B17" s="1" t="s">
        <v>64</v>
      </c>
      <c r="D17" s="1">
        <f>ROUND((D8*6%),2)</f>
        <v>63084.65</v>
      </c>
      <c r="E17" s="1" t="s">
        <v>0</v>
      </c>
      <c r="F17" s="10"/>
      <c r="G17" s="1"/>
      <c r="H17" s="2"/>
      <c r="I17" s="2"/>
      <c r="J17" s="2"/>
    </row>
    <row r="18" spans="2:10" ht="18">
      <c r="B18" s="1" t="s">
        <v>65</v>
      </c>
      <c r="D18" s="1">
        <f>ROUND((D8*3.6%),2)</f>
        <v>37850.79</v>
      </c>
      <c r="E18" s="1" t="s">
        <v>0</v>
      </c>
      <c r="F18" s="10"/>
      <c r="G18" s="1"/>
      <c r="J18" s="2"/>
    </row>
    <row r="19" spans="2:12" ht="18">
      <c r="B19" s="1" t="s">
        <v>66</v>
      </c>
      <c r="C19" s="1"/>
      <c r="D19" s="1">
        <f>ROUND((D8*22.6%),2)</f>
        <v>237618.85</v>
      </c>
      <c r="E19" s="1" t="s">
        <v>0</v>
      </c>
      <c r="F19" s="10"/>
      <c r="G19" s="1"/>
      <c r="H19" s="1"/>
      <c r="I19" s="1"/>
      <c r="J19" s="2"/>
      <c r="L19">
        <f>I19+J19</f>
        <v>0</v>
      </c>
    </row>
    <row r="20" spans="2:12" ht="18">
      <c r="B20" s="1" t="s">
        <v>116</v>
      </c>
      <c r="C20" s="1"/>
      <c r="D20" s="1">
        <v>2300</v>
      </c>
      <c r="E20" s="1" t="s">
        <v>0</v>
      </c>
      <c r="F20" s="1"/>
      <c r="G20" s="1"/>
      <c r="H20" s="1"/>
      <c r="I20" s="1"/>
      <c r="J20" s="2"/>
      <c r="L20">
        <f aca="true" t="shared" si="0" ref="L20:L25">I20+J20</f>
        <v>0</v>
      </c>
    </row>
    <row r="21" spans="2:12" ht="18">
      <c r="B21" s="1" t="s">
        <v>136</v>
      </c>
      <c r="C21" s="1"/>
      <c r="D21" s="1">
        <v>143500</v>
      </c>
      <c r="E21" s="1" t="s">
        <v>0</v>
      </c>
      <c r="G21" s="1"/>
      <c r="H21" s="1"/>
      <c r="I21" s="1"/>
      <c r="L21">
        <f t="shared" si="0"/>
        <v>0</v>
      </c>
    </row>
    <row r="22" spans="2:12" ht="18">
      <c r="B22" s="1" t="s">
        <v>60</v>
      </c>
      <c r="C22" s="1"/>
      <c r="D22" s="1">
        <v>2700</v>
      </c>
      <c r="E22" s="1" t="s">
        <v>0</v>
      </c>
      <c r="G22" s="1"/>
      <c r="H22" s="1"/>
      <c r="I22" s="1"/>
      <c r="L22">
        <f t="shared" si="0"/>
        <v>0</v>
      </c>
    </row>
    <row r="23" spans="2:12" ht="18">
      <c r="B23" s="1"/>
      <c r="C23" s="1"/>
      <c r="D23" s="1"/>
      <c r="E23" s="1"/>
      <c r="I23" s="1"/>
      <c r="L23">
        <f t="shared" si="0"/>
        <v>0</v>
      </c>
    </row>
    <row r="24" spans="2:12" ht="18">
      <c r="B24" s="1"/>
      <c r="C24" s="1"/>
      <c r="D24" s="1"/>
      <c r="E24" s="1"/>
      <c r="I24" s="1"/>
      <c r="L24">
        <f t="shared" si="0"/>
        <v>0</v>
      </c>
    </row>
    <row r="25" spans="2:12" ht="18">
      <c r="B25" s="1"/>
      <c r="C25" s="1"/>
      <c r="D25" s="1"/>
      <c r="E25" s="1"/>
      <c r="I25" s="1"/>
      <c r="L25">
        <f t="shared" si="0"/>
        <v>0</v>
      </c>
    </row>
    <row r="26" spans="2:6" ht="18">
      <c r="B26" s="1" t="s">
        <v>47</v>
      </c>
      <c r="D26" s="1">
        <f>D15+D20+D21+D22</f>
        <v>1104232.45</v>
      </c>
      <c r="E26" s="1" t="s">
        <v>0</v>
      </c>
      <c r="F26" s="1"/>
    </row>
    <row r="27" ht="18">
      <c r="F27" s="1"/>
    </row>
    <row r="28" spans="2:6" ht="18">
      <c r="B28" s="1" t="s">
        <v>61</v>
      </c>
      <c r="F28" s="1"/>
    </row>
    <row r="29" spans="2:6" ht="18">
      <c r="B29" s="1" t="s">
        <v>176</v>
      </c>
      <c r="D29" s="1">
        <f>D6+D10-D26</f>
        <v>-666253.98</v>
      </c>
      <c r="E29" s="1" t="s">
        <v>0</v>
      </c>
      <c r="F29" s="1"/>
    </row>
    <row r="30" spans="2:6" ht="18">
      <c r="B30" s="1"/>
      <c r="F30" s="1"/>
    </row>
    <row r="31" spans="2:6" ht="18">
      <c r="B31" s="1" t="s">
        <v>48</v>
      </c>
      <c r="F31" s="1"/>
    </row>
    <row r="32" spans="2:6" ht="18">
      <c r="B32" s="1" t="s">
        <v>176</v>
      </c>
      <c r="D32" s="1">
        <v>293697.33</v>
      </c>
      <c r="E32" s="1" t="s">
        <v>0</v>
      </c>
      <c r="F32" s="1"/>
    </row>
    <row r="33" spans="2:6" ht="18">
      <c r="B33" t="s">
        <v>57</v>
      </c>
      <c r="D33" s="1"/>
      <c r="E33" s="1"/>
      <c r="F33" s="1"/>
    </row>
    <row r="34" spans="4:6" ht="18">
      <c r="D34" s="1"/>
      <c r="E34" s="1"/>
      <c r="F34" s="1"/>
    </row>
    <row r="35" spans="2:6" ht="18">
      <c r="B35" t="s">
        <v>58</v>
      </c>
      <c r="C35" s="1"/>
      <c r="D35" s="1"/>
      <c r="E35" s="1"/>
      <c r="F35" s="1"/>
    </row>
    <row r="36" spans="4:6" ht="18">
      <c r="D36" s="1"/>
      <c r="E36" s="1"/>
      <c r="F36" s="1"/>
    </row>
    <row r="37" ht="18">
      <c r="B37" s="1"/>
    </row>
    <row r="38" spans="2:6" ht="18">
      <c r="B38" s="1"/>
      <c r="D38" s="1"/>
      <c r="E38" s="1"/>
      <c r="F38" s="1"/>
    </row>
    <row r="39" spans="1:11" s="1" customFormat="1" ht="18">
      <c r="A39"/>
      <c r="C39"/>
      <c r="D39"/>
      <c r="E39"/>
      <c r="F39"/>
      <c r="G39"/>
      <c r="H39"/>
      <c r="I39"/>
      <c r="J39"/>
      <c r="K39"/>
    </row>
    <row r="40" spans="2:6" ht="18">
      <c r="B40" s="1"/>
      <c r="D40" s="1"/>
      <c r="E40" s="1"/>
      <c r="F40" s="1"/>
    </row>
    <row r="56" spans="2:8" ht="18">
      <c r="B56" t="s">
        <v>17</v>
      </c>
      <c r="H56" s="1"/>
    </row>
    <row r="57" spans="2:8" ht="18">
      <c r="B57">
        <v>77870.92</v>
      </c>
      <c r="C57">
        <v>19657.92</v>
      </c>
      <c r="D57">
        <v>72575.42</v>
      </c>
      <c r="H57" s="1"/>
    </row>
    <row r="58" spans="2:8" ht="18">
      <c r="B58">
        <v>77916.71</v>
      </c>
      <c r="C58">
        <v>19612.13</v>
      </c>
      <c r="D58">
        <v>75707.4</v>
      </c>
      <c r="H58" s="1"/>
    </row>
    <row r="59" spans="2:8" ht="18">
      <c r="B59">
        <v>78080.15</v>
      </c>
      <c r="C59">
        <v>19448.69</v>
      </c>
      <c r="D59">
        <v>75246.9</v>
      </c>
      <c r="H59" s="1"/>
    </row>
    <row r="60" spans="2:8" ht="18">
      <c r="B60">
        <v>79042.53</v>
      </c>
      <c r="C60">
        <v>18486.31</v>
      </c>
      <c r="D60">
        <v>74763.3</v>
      </c>
      <c r="H60" s="1"/>
    </row>
    <row r="61" spans="2:8" ht="18">
      <c r="B61">
        <v>78387.91</v>
      </c>
      <c r="C61">
        <v>19140.93</v>
      </c>
      <c r="D61">
        <v>77323.16</v>
      </c>
      <c r="H61" s="1"/>
    </row>
    <row r="62" spans="2:8" ht="18">
      <c r="B62">
        <v>78377.37</v>
      </c>
      <c r="C62">
        <v>19151.47</v>
      </c>
      <c r="D62">
        <v>78591.79</v>
      </c>
      <c r="H62" s="1"/>
    </row>
    <row r="63" spans="2:8" ht="18">
      <c r="B63">
        <v>78583.91</v>
      </c>
      <c r="C63">
        <v>18944.93</v>
      </c>
      <c r="D63">
        <v>86469.28</v>
      </c>
      <c r="H63" s="1"/>
    </row>
    <row r="64" spans="2:8" ht="18">
      <c r="B64">
        <v>78652.91</v>
      </c>
      <c r="C64">
        <v>18875.93</v>
      </c>
      <c r="D64">
        <v>77195.05</v>
      </c>
      <c r="H64" s="1"/>
    </row>
    <row r="65" spans="2:8" ht="18">
      <c r="B65">
        <v>78652.91</v>
      </c>
      <c r="C65">
        <v>18875.93</v>
      </c>
      <c r="D65">
        <v>69278.82</v>
      </c>
      <c r="H65" s="1"/>
    </row>
    <row r="66" spans="2:8" ht="18">
      <c r="B66">
        <v>78652.91</v>
      </c>
      <c r="C66">
        <v>18875.93</v>
      </c>
      <c r="D66">
        <v>86032.28</v>
      </c>
      <c r="H66" s="1"/>
    </row>
    <row r="67" spans="2:8" ht="18">
      <c r="B67">
        <v>78799.53</v>
      </c>
      <c r="C67">
        <v>18729.31</v>
      </c>
      <c r="D67">
        <v>76124.97</v>
      </c>
      <c r="H67" s="1"/>
    </row>
    <row r="68" spans="2:8" ht="18">
      <c r="B68">
        <v>78553.55</v>
      </c>
      <c r="C68">
        <v>18975.29</v>
      </c>
      <c r="D68">
        <v>92225.35</v>
      </c>
      <c r="H68" s="1"/>
    </row>
    <row r="69" spans="2:8" ht="18">
      <c r="B69">
        <f>SUM(B57:B68)</f>
        <v>941571.3100000002</v>
      </c>
      <c r="C69">
        <f>SUM(C57:C68)</f>
        <v>228774.77</v>
      </c>
      <c r="D69">
        <f>SUM(D57:D68)</f>
        <v>941533.7200000001</v>
      </c>
      <c r="H69" s="1"/>
    </row>
    <row r="70" spans="2:8" ht="18">
      <c r="B70">
        <f>B69+C69</f>
        <v>1170346.08</v>
      </c>
      <c r="C70">
        <f>C69+D69</f>
        <v>1170308.49</v>
      </c>
      <c r="D70">
        <f>B70-C70</f>
        <v>37.59000000008382</v>
      </c>
      <c r="H70" s="1"/>
    </row>
    <row r="71" spans="2:8" ht="18">
      <c r="B71" t="s">
        <v>46</v>
      </c>
      <c r="H71" s="1"/>
    </row>
    <row r="72" spans="2:8" ht="18">
      <c r="B72">
        <v>67844.28</v>
      </c>
      <c r="C72">
        <v>18346.19</v>
      </c>
      <c r="D72">
        <v>30026.84</v>
      </c>
      <c r="H72" s="1"/>
    </row>
    <row r="73" spans="2:8" ht="18">
      <c r="B73">
        <v>67679.65</v>
      </c>
      <c r="C73">
        <v>18510.82</v>
      </c>
      <c r="D73">
        <v>47849.03</v>
      </c>
      <c r="H73" s="1"/>
    </row>
    <row r="74" spans="2:8" ht="18">
      <c r="B74">
        <v>69006.83</v>
      </c>
      <c r="C74">
        <v>17183.63</v>
      </c>
      <c r="D74">
        <v>76684.63</v>
      </c>
      <c r="H74" s="1"/>
    </row>
    <row r="75" spans="2:8" ht="18">
      <c r="B75">
        <v>68920.29</v>
      </c>
      <c r="C75">
        <v>17270.18</v>
      </c>
      <c r="D75">
        <v>63934.4</v>
      </c>
      <c r="H75" s="1"/>
    </row>
    <row r="76" spans="2:8" ht="18">
      <c r="B76">
        <v>68571.4</v>
      </c>
      <c r="C76">
        <v>17619.05</v>
      </c>
      <c r="D76">
        <v>73234.83</v>
      </c>
      <c r="H76" s="1"/>
    </row>
    <row r="77" spans="2:8" ht="18">
      <c r="B77">
        <v>68731.4</v>
      </c>
      <c r="C77">
        <v>17459.06</v>
      </c>
      <c r="D77">
        <v>61801.23</v>
      </c>
      <c r="H77" s="1"/>
    </row>
    <row r="78" spans="2:8" ht="18">
      <c r="B78">
        <v>68757.28</v>
      </c>
      <c r="C78">
        <v>14733.19</v>
      </c>
      <c r="D78">
        <v>81394.25</v>
      </c>
      <c r="H78" s="1"/>
    </row>
    <row r="79" spans="2:8" ht="18">
      <c r="B79">
        <f>SUM(B72:B78)</f>
        <v>479511.13</v>
      </c>
      <c r="C79">
        <f>SUM(C72:C78)</f>
        <v>121122.12000000001</v>
      </c>
      <c r="D79">
        <f>SUM(D72:D78)</f>
        <v>434925.20999999996</v>
      </c>
      <c r="H79" s="1"/>
    </row>
    <row r="80" spans="2:8" ht="18">
      <c r="B80">
        <f>B79+C79</f>
        <v>600633.25</v>
      </c>
      <c r="C80">
        <f>C79+D79</f>
        <v>556047.33</v>
      </c>
      <c r="D80">
        <f>B80-C80</f>
        <v>44585.92000000004</v>
      </c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19" right="0.23" top="0.29" bottom="1" header="0.2" footer="0.5"/>
  <pageSetup horizontalDpi="600" verticalDpi="6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B1:J88"/>
  <sheetViews>
    <sheetView zoomScalePageLayoutView="0" workbookViewId="0" topLeftCell="B1">
      <selection activeCell="G1" sqref="G1:J16384"/>
    </sheetView>
  </sheetViews>
  <sheetFormatPr defaultColWidth="9.00390625" defaultRowHeight="12.75"/>
  <cols>
    <col min="1" max="1" width="6.00390625" style="0" customWidth="1"/>
    <col min="2" max="2" width="22.75390625" style="0" customWidth="1"/>
    <col min="3" max="3" width="19.75390625" style="0" customWidth="1"/>
    <col min="4" max="4" width="18.125" style="0" customWidth="1"/>
    <col min="5" max="5" width="11.625" style="0" customWidth="1"/>
    <col min="6" max="6" width="16.1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1.25390625" style="0" customWidth="1"/>
  </cols>
  <sheetData>
    <row r="1" spans="2:7" ht="18">
      <c r="B1" s="1" t="s">
        <v>63</v>
      </c>
      <c r="C1" s="1"/>
      <c r="D1" s="1"/>
      <c r="G1" s="2"/>
    </row>
    <row r="2" spans="2:10" ht="18">
      <c r="B2" s="1" t="s">
        <v>282</v>
      </c>
      <c r="C2" s="1"/>
      <c r="D2" s="1"/>
      <c r="G2" s="15"/>
      <c r="H2" s="2"/>
      <c r="I2" s="2"/>
      <c r="J2" s="2"/>
    </row>
    <row r="3" spans="2:10" ht="18">
      <c r="B3" s="1" t="s">
        <v>32</v>
      </c>
      <c r="C3" s="1"/>
      <c r="D3" s="1"/>
      <c r="G3" s="15"/>
      <c r="H3" s="2"/>
      <c r="I3" s="2"/>
      <c r="J3" s="2"/>
    </row>
    <row r="4" spans="2:10" ht="18">
      <c r="B4" s="1" t="s">
        <v>33</v>
      </c>
      <c r="C4" s="1"/>
      <c r="D4" s="1"/>
      <c r="E4" s="1"/>
      <c r="F4" s="1"/>
      <c r="G4" s="15"/>
      <c r="H4" s="2"/>
      <c r="I4" s="2"/>
      <c r="J4" s="2"/>
    </row>
    <row r="5" spans="2:10" ht="18">
      <c r="B5" s="1"/>
      <c r="C5" s="1"/>
      <c r="D5" s="1"/>
      <c r="E5" s="1"/>
      <c r="F5" s="1"/>
      <c r="G5" s="15"/>
      <c r="H5" s="2"/>
      <c r="I5" s="2"/>
      <c r="J5" s="2"/>
    </row>
    <row r="6" spans="2:10" ht="18">
      <c r="B6" s="1" t="s">
        <v>88</v>
      </c>
      <c r="C6" s="1"/>
      <c r="D6" s="1">
        <v>-17447.93</v>
      </c>
      <c r="E6" s="1" t="s">
        <v>0</v>
      </c>
      <c r="F6" s="1"/>
      <c r="G6" s="15"/>
      <c r="H6" s="2"/>
      <c r="I6" s="2"/>
      <c r="J6" s="2"/>
    </row>
    <row r="7" spans="2:10" ht="18">
      <c r="B7" s="1" t="s">
        <v>34</v>
      </c>
      <c r="C7" s="1"/>
      <c r="D7" s="1"/>
      <c r="E7" s="1"/>
      <c r="F7" s="1"/>
      <c r="G7" s="15"/>
      <c r="H7" s="2"/>
      <c r="I7" s="2"/>
      <c r="J7" s="2"/>
    </row>
    <row r="8" spans="2:10" ht="18">
      <c r="B8" s="1" t="s">
        <v>83</v>
      </c>
      <c r="C8" s="1"/>
      <c r="D8" s="1">
        <v>738963.01</v>
      </c>
      <c r="E8" s="1" t="s">
        <v>0</v>
      </c>
      <c r="F8" s="1"/>
      <c r="G8" s="2"/>
      <c r="H8" s="2"/>
      <c r="I8" s="2"/>
      <c r="J8" s="2"/>
    </row>
    <row r="9" spans="2:10" ht="18">
      <c r="B9" s="1" t="s">
        <v>36</v>
      </c>
      <c r="C9" s="1"/>
      <c r="D9" s="1"/>
      <c r="E9" s="1"/>
      <c r="F9" s="1"/>
      <c r="G9" s="2"/>
      <c r="H9" s="2"/>
      <c r="I9" s="2"/>
      <c r="J9" s="2"/>
    </row>
    <row r="10" spans="2:10" ht="18">
      <c r="B10" s="1" t="s">
        <v>83</v>
      </c>
      <c r="C10" s="1"/>
      <c r="D10" s="1">
        <v>716735.66</v>
      </c>
      <c r="E10" s="1" t="s">
        <v>0</v>
      </c>
      <c r="F10" s="1"/>
      <c r="G10" s="2"/>
      <c r="H10" s="2"/>
      <c r="I10" s="2"/>
      <c r="J10" s="2"/>
    </row>
    <row r="11" spans="2:9" ht="18">
      <c r="B11" s="1" t="s">
        <v>69</v>
      </c>
      <c r="D11" s="1">
        <f>ROUND((D10*9.1%),2)</f>
        <v>65222.95</v>
      </c>
      <c r="E11" s="1" t="s">
        <v>0</v>
      </c>
      <c r="G11" s="2"/>
      <c r="H11" s="2"/>
      <c r="I11" s="2"/>
    </row>
    <row r="12" spans="2:10" ht="18">
      <c r="B12" s="1"/>
      <c r="C12" s="1"/>
      <c r="D12" s="1"/>
      <c r="E12" s="1"/>
      <c r="F12" s="1"/>
      <c r="H12" s="2"/>
      <c r="I12" s="2"/>
      <c r="J12" s="2"/>
    </row>
    <row r="13" spans="2:10" ht="18">
      <c r="B13" s="1" t="s">
        <v>19</v>
      </c>
      <c r="D13" s="1"/>
      <c r="E13" s="1"/>
      <c r="F13" s="1"/>
      <c r="G13" s="2"/>
      <c r="H13" s="2"/>
      <c r="I13" s="2"/>
      <c r="J13" s="2"/>
    </row>
    <row r="14" spans="2:10" ht="18">
      <c r="B14" s="1" t="s">
        <v>62</v>
      </c>
      <c r="G14" s="1"/>
      <c r="H14" s="2"/>
      <c r="I14" s="2"/>
      <c r="J14" s="2"/>
    </row>
    <row r="15" spans="2:10" ht="18">
      <c r="B15" s="1" t="s">
        <v>84</v>
      </c>
      <c r="D15" s="1">
        <f>ROUND((D8*90.9%),2)</f>
        <v>671717.38</v>
      </c>
      <c r="E15" s="1" t="s">
        <v>0</v>
      </c>
      <c r="F15" s="1"/>
      <c r="G15" s="1"/>
      <c r="H15" s="2"/>
      <c r="I15" s="2"/>
      <c r="J15" s="2"/>
    </row>
    <row r="16" spans="2:10" ht="18">
      <c r="B16" s="1" t="s">
        <v>67</v>
      </c>
      <c r="C16" s="1"/>
      <c r="H16" s="2"/>
      <c r="I16" s="2"/>
      <c r="J16" s="2"/>
    </row>
    <row r="17" spans="2:10" ht="18">
      <c r="B17" s="1" t="s">
        <v>64</v>
      </c>
      <c r="D17" s="1">
        <f>ROUND((D8*6%),2)</f>
        <v>44337.78</v>
      </c>
      <c r="E17" s="1" t="s">
        <v>0</v>
      </c>
      <c r="F17" s="10"/>
      <c r="H17" s="2"/>
      <c r="I17" s="2"/>
      <c r="J17" s="2"/>
    </row>
    <row r="18" spans="2:6" ht="18">
      <c r="B18" s="1" t="s">
        <v>65</v>
      </c>
      <c r="D18" s="1">
        <f>ROUND((D8*3.6%),2)</f>
        <v>26602.67</v>
      </c>
      <c r="E18" s="1" t="s">
        <v>0</v>
      </c>
      <c r="F18" s="10"/>
    </row>
    <row r="19" spans="2:10" ht="18">
      <c r="B19" s="1" t="s">
        <v>66</v>
      </c>
      <c r="C19" s="1"/>
      <c r="D19" s="1">
        <f>ROUND((D8*22.6%),2)</f>
        <v>167005.64</v>
      </c>
      <c r="E19" s="1" t="s">
        <v>0</v>
      </c>
      <c r="F19" s="10"/>
      <c r="G19" s="1"/>
      <c r="H19" s="1"/>
      <c r="I19" s="1"/>
      <c r="J19" s="2"/>
    </row>
    <row r="20" spans="2:10" ht="18">
      <c r="B20" s="1" t="s">
        <v>137</v>
      </c>
      <c r="C20" s="1"/>
      <c r="D20" s="1">
        <v>155450</v>
      </c>
      <c r="E20" s="1" t="s">
        <v>0</v>
      </c>
      <c r="F20" s="1"/>
      <c r="G20" s="1"/>
      <c r="H20" s="1"/>
      <c r="I20" s="1"/>
      <c r="J20" s="2"/>
    </row>
    <row r="21" spans="2:9" ht="18">
      <c r="B21" s="1" t="s">
        <v>116</v>
      </c>
      <c r="C21" s="1"/>
      <c r="D21" s="1">
        <v>2300</v>
      </c>
      <c r="E21" s="1" t="s">
        <v>0</v>
      </c>
      <c r="G21" s="1"/>
      <c r="H21" s="1"/>
      <c r="I21" s="1"/>
    </row>
    <row r="22" spans="2:9" ht="18">
      <c r="B22" s="1" t="s">
        <v>148</v>
      </c>
      <c r="C22" s="1"/>
      <c r="D22" s="1">
        <v>7000</v>
      </c>
      <c r="E22" s="1" t="s">
        <v>0</v>
      </c>
      <c r="G22" s="1"/>
      <c r="H22" s="1"/>
      <c r="I22" s="1"/>
    </row>
    <row r="23" spans="2:9" ht="18">
      <c r="B23" s="1" t="s">
        <v>7</v>
      </c>
      <c r="C23" s="1"/>
      <c r="D23" s="1">
        <v>3600</v>
      </c>
      <c r="E23" s="1" t="s">
        <v>0</v>
      </c>
      <c r="I23" s="1"/>
    </row>
    <row r="24" spans="2:9" ht="18">
      <c r="B24" s="1" t="s">
        <v>3</v>
      </c>
      <c r="C24" s="1"/>
      <c r="D24" s="1">
        <v>40000</v>
      </c>
      <c r="E24" s="1" t="s">
        <v>0</v>
      </c>
      <c r="I24" s="1"/>
    </row>
    <row r="25" spans="2:9" ht="18">
      <c r="B25" s="1" t="s">
        <v>15</v>
      </c>
      <c r="C25" s="1"/>
      <c r="D25" s="1">
        <v>1000</v>
      </c>
      <c r="E25" s="1" t="s">
        <v>0</v>
      </c>
      <c r="I25" s="1"/>
    </row>
    <row r="26" spans="2:6" ht="18">
      <c r="B26" s="1" t="s">
        <v>47</v>
      </c>
      <c r="D26" s="1">
        <f>D15+D20+D21+D22+D23+D24+D25</f>
        <v>881067.38</v>
      </c>
      <c r="E26" s="1" t="s">
        <v>0</v>
      </c>
      <c r="F26" s="1"/>
    </row>
    <row r="27" ht="18">
      <c r="F27" s="1"/>
    </row>
    <row r="28" spans="2:6" ht="18">
      <c r="B28" s="1" t="s">
        <v>61</v>
      </c>
      <c r="F28" s="1"/>
    </row>
    <row r="29" spans="2:6" ht="18">
      <c r="B29" s="1" t="s">
        <v>176</v>
      </c>
      <c r="D29" s="1">
        <f>D6+D10-D26</f>
        <v>-181779.65000000002</v>
      </c>
      <c r="E29" s="1" t="s">
        <v>0</v>
      </c>
      <c r="F29" s="1"/>
    </row>
    <row r="30" spans="2:6" ht="18">
      <c r="B30" s="1"/>
      <c r="F30" s="1"/>
    </row>
    <row r="31" spans="2:6" ht="18">
      <c r="B31" s="1" t="s">
        <v>48</v>
      </c>
      <c r="F31" s="1"/>
    </row>
    <row r="32" spans="2:6" ht="18">
      <c r="B32" s="1" t="s">
        <v>176</v>
      </c>
      <c r="D32" s="1">
        <v>95647.24</v>
      </c>
      <c r="E32" s="1" t="s">
        <v>0</v>
      </c>
      <c r="F32" s="1"/>
    </row>
    <row r="33" spans="2:6" ht="18">
      <c r="B33" t="s">
        <v>57</v>
      </c>
      <c r="D33" s="1"/>
      <c r="E33" s="1"/>
      <c r="F33" s="1"/>
    </row>
    <row r="34" spans="4:6" ht="18">
      <c r="D34" s="1"/>
      <c r="E34" s="1"/>
      <c r="F34" s="1"/>
    </row>
    <row r="35" spans="2:6" ht="18">
      <c r="B35" t="s">
        <v>58</v>
      </c>
      <c r="C35" s="1"/>
      <c r="D35" s="1"/>
      <c r="E35" s="1"/>
      <c r="F35" s="1"/>
    </row>
    <row r="36" spans="4:6" ht="18">
      <c r="D36" s="1"/>
      <c r="E36" s="1"/>
      <c r="F36" s="1"/>
    </row>
    <row r="37" ht="18">
      <c r="B37" s="1"/>
    </row>
    <row r="38" spans="2:6" ht="18">
      <c r="B38" s="1"/>
      <c r="D38" s="1"/>
      <c r="E38" s="1"/>
      <c r="F38" s="1"/>
    </row>
    <row r="39" ht="18">
      <c r="B39" s="1"/>
    </row>
    <row r="40" spans="2:6" ht="18">
      <c r="B40" s="1"/>
      <c r="D40" s="1"/>
      <c r="E40" s="1"/>
      <c r="F40" s="1"/>
    </row>
    <row r="56" spans="2:8" ht="18">
      <c r="B56" t="s">
        <v>17</v>
      </c>
      <c r="H56" s="1"/>
    </row>
    <row r="57" spans="2:8" ht="18">
      <c r="B57">
        <v>77870.92</v>
      </c>
      <c r="C57">
        <v>19657.92</v>
      </c>
      <c r="D57">
        <v>72575.42</v>
      </c>
      <c r="H57" s="1"/>
    </row>
    <row r="58" spans="2:8" ht="18">
      <c r="B58">
        <v>77916.71</v>
      </c>
      <c r="C58">
        <v>19612.13</v>
      </c>
      <c r="D58">
        <v>75707.4</v>
      </c>
      <c r="H58" s="1"/>
    </row>
    <row r="59" spans="2:8" ht="18">
      <c r="B59">
        <v>78080.15</v>
      </c>
      <c r="C59">
        <v>19448.69</v>
      </c>
      <c r="D59">
        <v>75246.9</v>
      </c>
      <c r="H59" s="1"/>
    </row>
    <row r="60" spans="2:8" ht="18">
      <c r="B60">
        <v>79042.53</v>
      </c>
      <c r="C60">
        <v>18486.31</v>
      </c>
      <c r="D60">
        <v>74763.3</v>
      </c>
      <c r="H60" s="1"/>
    </row>
    <row r="61" spans="2:8" ht="18">
      <c r="B61">
        <v>78387.91</v>
      </c>
      <c r="C61">
        <v>19140.93</v>
      </c>
      <c r="D61">
        <v>77323.16</v>
      </c>
      <c r="H61" s="1"/>
    </row>
    <row r="62" spans="2:8" ht="18">
      <c r="B62">
        <v>78377.37</v>
      </c>
      <c r="C62">
        <v>19151.47</v>
      </c>
      <c r="D62">
        <v>78591.79</v>
      </c>
      <c r="H62" s="1"/>
    </row>
    <row r="63" spans="2:8" ht="18">
      <c r="B63">
        <v>78583.91</v>
      </c>
      <c r="C63">
        <v>18944.93</v>
      </c>
      <c r="D63">
        <v>86469.28</v>
      </c>
      <c r="H63" s="1"/>
    </row>
    <row r="64" spans="2:8" ht="18">
      <c r="B64">
        <v>78652.91</v>
      </c>
      <c r="C64">
        <v>18875.93</v>
      </c>
      <c r="D64">
        <v>77195.05</v>
      </c>
      <c r="H64" s="1"/>
    </row>
    <row r="65" spans="2:8" ht="18">
      <c r="B65">
        <v>78652.91</v>
      </c>
      <c r="C65">
        <v>18875.93</v>
      </c>
      <c r="D65">
        <v>69278.82</v>
      </c>
      <c r="H65" s="1"/>
    </row>
    <row r="66" spans="2:8" ht="18">
      <c r="B66">
        <v>78652.91</v>
      </c>
      <c r="C66">
        <v>18875.93</v>
      </c>
      <c r="D66">
        <v>86032.28</v>
      </c>
      <c r="H66" s="1"/>
    </row>
    <row r="67" spans="2:8" ht="18">
      <c r="B67">
        <v>78799.53</v>
      </c>
      <c r="C67">
        <v>18729.31</v>
      </c>
      <c r="D67">
        <v>76124.97</v>
      </c>
      <c r="H67" s="1"/>
    </row>
    <row r="68" spans="2:8" ht="18">
      <c r="B68">
        <v>78553.55</v>
      </c>
      <c r="C68">
        <v>18975.29</v>
      </c>
      <c r="D68">
        <v>92225.35</v>
      </c>
      <c r="H68" s="1"/>
    </row>
    <row r="69" spans="2:8" ht="18">
      <c r="B69">
        <f>SUM(B57:B68)</f>
        <v>941571.3100000002</v>
      </c>
      <c r="C69">
        <f>SUM(C57:C68)</f>
        <v>228774.77</v>
      </c>
      <c r="D69">
        <f>SUM(D57:D68)</f>
        <v>941533.7200000001</v>
      </c>
      <c r="H69" s="1"/>
    </row>
    <row r="70" spans="2:8" ht="18">
      <c r="B70">
        <f>B69+C69</f>
        <v>1170346.08</v>
      </c>
      <c r="C70">
        <f>C69+D69</f>
        <v>1170308.49</v>
      </c>
      <c r="D70">
        <f>B70-C70</f>
        <v>37.59000000008382</v>
      </c>
      <c r="H70" s="1"/>
    </row>
    <row r="71" spans="2:8" ht="18">
      <c r="B71" t="s">
        <v>46</v>
      </c>
      <c r="H71" s="1"/>
    </row>
    <row r="72" spans="2:8" ht="18">
      <c r="B72">
        <v>67844.28</v>
      </c>
      <c r="C72">
        <v>18346.19</v>
      </c>
      <c r="D72">
        <v>30026.84</v>
      </c>
      <c r="H72" s="1"/>
    </row>
    <row r="73" spans="2:8" ht="18">
      <c r="B73">
        <v>67679.65</v>
      </c>
      <c r="C73">
        <v>18510.82</v>
      </c>
      <c r="D73">
        <v>47849.03</v>
      </c>
      <c r="H73" s="1"/>
    </row>
    <row r="74" spans="2:8" ht="18">
      <c r="B74">
        <v>69006.83</v>
      </c>
      <c r="C74">
        <v>17183.63</v>
      </c>
      <c r="D74">
        <v>76684.63</v>
      </c>
      <c r="H74" s="1"/>
    </row>
    <row r="75" spans="2:8" ht="18">
      <c r="B75">
        <v>68920.29</v>
      </c>
      <c r="C75">
        <v>17270.18</v>
      </c>
      <c r="D75">
        <v>63934.4</v>
      </c>
      <c r="H75" s="1"/>
    </row>
    <row r="76" spans="2:8" ht="18">
      <c r="B76">
        <v>68571.4</v>
      </c>
      <c r="C76">
        <v>17619.05</v>
      </c>
      <c r="D76">
        <v>73234.83</v>
      </c>
      <c r="H76" s="1"/>
    </row>
    <row r="77" spans="2:8" ht="18">
      <c r="B77">
        <v>68731.4</v>
      </c>
      <c r="C77">
        <v>17459.06</v>
      </c>
      <c r="D77">
        <v>61801.23</v>
      </c>
      <c r="H77" s="1"/>
    </row>
    <row r="78" spans="2:8" ht="18">
      <c r="B78">
        <v>68757.28</v>
      </c>
      <c r="C78">
        <v>14733.19</v>
      </c>
      <c r="D78">
        <v>81394.25</v>
      </c>
      <c r="H78" s="1"/>
    </row>
    <row r="79" spans="2:8" ht="18">
      <c r="B79">
        <f>SUM(B72:B78)</f>
        <v>479511.13</v>
      </c>
      <c r="C79">
        <f>SUM(C72:C78)</f>
        <v>121122.12000000001</v>
      </c>
      <c r="D79">
        <f>SUM(D72:D78)</f>
        <v>434925.20999999996</v>
      </c>
      <c r="H79" s="1"/>
    </row>
    <row r="80" spans="2:8" ht="18">
      <c r="B80">
        <f>B79+C79</f>
        <v>600633.25</v>
      </c>
      <c r="C80">
        <f>C79+D79</f>
        <v>556047.33</v>
      </c>
      <c r="D80">
        <f>B80-C80</f>
        <v>44585.92000000004</v>
      </c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22" right="0.26" top="0.41" bottom="0.33" header="0.2" footer="0.19"/>
  <pageSetup horizontalDpi="600" verticalDpi="60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5.875" style="0" customWidth="1"/>
    <col min="2" max="2" width="21.375" style="0" customWidth="1"/>
    <col min="3" max="3" width="20.25390625" style="0" customWidth="1"/>
    <col min="4" max="4" width="18.00390625" style="0" customWidth="1"/>
    <col min="5" max="6" width="13.75390625" style="0" customWidth="1"/>
    <col min="7" max="7" width="10.00390625" style="0" customWidth="1"/>
    <col min="8" max="8" width="10.875" style="0" customWidth="1"/>
    <col min="9" max="9" width="9.25390625" style="0" customWidth="1"/>
    <col min="10" max="10" width="11.625" style="0" customWidth="1"/>
    <col min="11" max="11" width="11.375" style="0" customWidth="1"/>
  </cols>
  <sheetData>
    <row r="1" ht="12.75"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5"/>
      <c r="J2" s="5"/>
      <c r="K2" s="2"/>
    </row>
    <row r="3" spans="2:11" ht="18">
      <c r="B3" s="1" t="s">
        <v>283</v>
      </c>
      <c r="C3" s="1"/>
      <c r="D3" s="1"/>
      <c r="E3" s="1"/>
      <c r="F3" s="1"/>
      <c r="G3" s="15"/>
      <c r="H3" s="2"/>
      <c r="I3" s="5"/>
      <c r="J3" s="5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5"/>
      <c r="J4" s="5"/>
      <c r="K4" s="2"/>
    </row>
    <row r="5" spans="2:11" ht="18">
      <c r="B5" s="1" t="s">
        <v>33</v>
      </c>
      <c r="C5" s="1"/>
      <c r="D5" s="1"/>
      <c r="E5" s="1"/>
      <c r="F5" s="1"/>
      <c r="G5" s="2"/>
      <c r="H5" s="2"/>
      <c r="I5" s="5"/>
      <c r="J5" s="5"/>
      <c r="K5" s="2"/>
    </row>
    <row r="6" spans="2:11" ht="20.25">
      <c r="B6" s="7"/>
      <c r="C6" s="1"/>
      <c r="D6" s="1"/>
      <c r="E6" s="1"/>
      <c r="F6" s="1"/>
      <c r="G6" s="2"/>
      <c r="H6" s="2"/>
      <c r="I6" s="5"/>
      <c r="J6" s="5"/>
      <c r="K6" s="2"/>
    </row>
    <row r="7" spans="2:11" ht="18">
      <c r="B7" s="1" t="s">
        <v>88</v>
      </c>
      <c r="C7" s="1"/>
      <c r="D7" s="1">
        <v>-29868.2</v>
      </c>
      <c r="E7" s="1" t="s">
        <v>0</v>
      </c>
      <c r="F7" s="1"/>
      <c r="G7" s="2"/>
      <c r="H7" s="2"/>
      <c r="I7" s="5"/>
      <c r="J7" s="5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54130.32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34052.06</v>
      </c>
      <c r="E11" s="1" t="s">
        <v>0</v>
      </c>
      <c r="F11" s="1"/>
      <c r="G11" s="2"/>
      <c r="H11" s="2"/>
      <c r="K11" s="2"/>
    </row>
    <row r="12" spans="2:11" ht="18">
      <c r="B12" s="1" t="s">
        <v>69</v>
      </c>
      <c r="D12" s="1">
        <f>ROUND((D11*14.3%),2)</f>
        <v>4869.44</v>
      </c>
      <c r="E12" s="1" t="s">
        <v>0</v>
      </c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5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5"/>
      <c r="I14" s="14"/>
      <c r="J14" s="14"/>
      <c r="K14" s="2"/>
      <c r="M14" s="2"/>
    </row>
    <row r="15" spans="2:11" ht="18">
      <c r="B15" s="1" t="s">
        <v>62</v>
      </c>
      <c r="G15" s="1"/>
      <c r="H15" s="5"/>
      <c r="I15" s="14"/>
      <c r="J15" s="14"/>
      <c r="K15" s="2"/>
    </row>
    <row r="16" spans="2:11" ht="18">
      <c r="B16" s="1" t="s">
        <v>84</v>
      </c>
      <c r="D16" s="1">
        <f>ROUND((D9*79.6%),2)</f>
        <v>43087.73</v>
      </c>
      <c r="E16" s="1" t="s">
        <v>0</v>
      </c>
      <c r="F16" s="1"/>
      <c r="G16" s="1"/>
      <c r="H16" s="14"/>
      <c r="I16" s="14"/>
      <c r="J16" s="14"/>
      <c r="K16" s="2"/>
    </row>
    <row r="17" spans="2:11" ht="18">
      <c r="B17" s="1" t="s">
        <v>67</v>
      </c>
      <c r="C17" s="1"/>
      <c r="G17" s="1"/>
      <c r="H17" s="14"/>
      <c r="I17" s="14"/>
      <c r="J17" s="14"/>
      <c r="K17" s="2"/>
    </row>
    <row r="18" spans="2:11" ht="18">
      <c r="B18" s="1" t="s">
        <v>64</v>
      </c>
      <c r="D18" s="1">
        <f>ROUND((D9*9.7%),2)</f>
        <v>5250.64</v>
      </c>
      <c r="E18" s="1" t="s">
        <v>0</v>
      </c>
      <c r="F18" s="1"/>
      <c r="G18" s="1"/>
      <c r="H18" s="1"/>
      <c r="K18" s="2"/>
    </row>
    <row r="19" spans="2:11" ht="18">
      <c r="B19" s="1" t="s">
        <v>65</v>
      </c>
      <c r="D19" s="1"/>
      <c r="E19" s="1"/>
      <c r="F19" s="1"/>
      <c r="K19" s="2"/>
    </row>
    <row r="20" spans="2:11" ht="18">
      <c r="B20" s="1" t="s">
        <v>20</v>
      </c>
      <c r="D20" s="1">
        <v>3600</v>
      </c>
      <c r="E20" s="1" t="s">
        <v>0</v>
      </c>
      <c r="F20" s="1"/>
      <c r="K20" s="2"/>
    </row>
    <row r="21" spans="2:11" ht="18">
      <c r="B21" s="1"/>
      <c r="C21" s="1"/>
      <c r="D21" s="1"/>
      <c r="E21" s="1"/>
      <c r="F21" s="1"/>
      <c r="K21" s="2"/>
    </row>
    <row r="22" spans="2:11" ht="18">
      <c r="B22" s="1"/>
      <c r="C22" s="1"/>
      <c r="D22" s="1"/>
      <c r="E22" s="1"/>
      <c r="F22" s="1"/>
      <c r="G22" s="1"/>
      <c r="H22" s="1"/>
      <c r="K22" s="2"/>
    </row>
    <row r="23" spans="2:11" ht="18">
      <c r="B23" s="1"/>
      <c r="C23" s="1"/>
      <c r="D23" s="1"/>
      <c r="E23" s="1"/>
      <c r="F23" s="1"/>
      <c r="G23" s="1"/>
      <c r="H23" s="1"/>
      <c r="K23" s="2"/>
    </row>
    <row r="24" spans="2:11" ht="18">
      <c r="B24" s="1"/>
      <c r="C24" s="1"/>
      <c r="D24" s="1"/>
      <c r="E24" s="1"/>
      <c r="F24" s="1"/>
      <c r="G24" s="1"/>
      <c r="H24" s="1"/>
      <c r="K24" s="2"/>
    </row>
    <row r="25" spans="2:11" ht="18">
      <c r="B25" s="1" t="s">
        <v>47</v>
      </c>
      <c r="C25" s="1"/>
      <c r="D25" s="1">
        <f>D16+D20</f>
        <v>46687.73</v>
      </c>
      <c r="E25" s="1" t="s">
        <v>0</v>
      </c>
      <c r="F25" s="1"/>
      <c r="G25" s="1"/>
      <c r="H25" s="1"/>
      <c r="K25" s="2"/>
    </row>
    <row r="26" spans="6:8" ht="18">
      <c r="F26" s="1"/>
      <c r="G26" s="1"/>
      <c r="H26" s="2"/>
    </row>
    <row r="27" spans="1:11" s="1" customFormat="1" ht="18">
      <c r="A27"/>
      <c r="B27" s="1" t="s">
        <v>61</v>
      </c>
      <c r="C27"/>
      <c r="D27"/>
      <c r="E27"/>
      <c r="H27" s="2"/>
      <c r="I27"/>
      <c r="J27"/>
      <c r="K27"/>
    </row>
    <row r="28" spans="2:8" ht="18">
      <c r="B28" s="1" t="s">
        <v>176</v>
      </c>
      <c r="D28" s="1">
        <f>D7+D11-D25</f>
        <v>-42503.87000000001</v>
      </c>
      <c r="E28" s="1" t="s">
        <v>0</v>
      </c>
      <c r="F28" s="1"/>
      <c r="G28" s="1"/>
      <c r="H28" s="2"/>
    </row>
    <row r="29" spans="2:11" ht="18">
      <c r="B29" s="1"/>
      <c r="C29" s="1"/>
      <c r="D29" s="1"/>
      <c r="E29" s="1"/>
      <c r="F29" s="1"/>
      <c r="G29" s="1"/>
      <c r="H29" s="1"/>
      <c r="K29" s="2"/>
    </row>
    <row r="30" spans="2:7" ht="18">
      <c r="B30" s="1" t="s">
        <v>48</v>
      </c>
      <c r="G30" s="1"/>
    </row>
    <row r="31" spans="2:6" ht="18">
      <c r="B31" s="1" t="s">
        <v>176</v>
      </c>
      <c r="D31" s="1">
        <v>63263.64</v>
      </c>
      <c r="E31" s="1" t="s">
        <v>0</v>
      </c>
      <c r="F31" s="1"/>
    </row>
    <row r="32" spans="2:11" ht="18">
      <c r="B32" s="1"/>
      <c r="K32" s="2"/>
    </row>
    <row r="33" spans="2:6" ht="18">
      <c r="B33" s="1"/>
      <c r="D33" s="1"/>
      <c r="E33" s="1"/>
      <c r="F33" s="1"/>
    </row>
    <row r="34" spans="4:7" ht="18">
      <c r="D34" s="1"/>
      <c r="E34" s="1"/>
      <c r="F34" s="1"/>
      <c r="G34" s="1"/>
    </row>
    <row r="35" spans="4:7" ht="18">
      <c r="D35" s="1"/>
      <c r="E35" s="1"/>
      <c r="F35" s="1"/>
      <c r="G35" s="1"/>
    </row>
    <row r="36" spans="2:11" ht="18">
      <c r="B36" t="s">
        <v>57</v>
      </c>
      <c r="D36" s="1"/>
      <c r="E36" s="1"/>
      <c r="F36" s="1"/>
      <c r="G36" s="1"/>
      <c r="H36" s="1"/>
      <c r="K36" s="2"/>
    </row>
    <row r="37" spans="3:11" ht="18">
      <c r="C37" s="1"/>
      <c r="D37" s="1"/>
      <c r="E37" s="1"/>
      <c r="F37" s="1"/>
      <c r="G37" s="1"/>
      <c r="H37" s="1"/>
      <c r="K37" s="2"/>
    </row>
    <row r="38" spans="2:11" ht="18">
      <c r="B38" t="s">
        <v>58</v>
      </c>
      <c r="C38" s="1"/>
      <c r="D38" s="1"/>
      <c r="E38" s="1"/>
      <c r="F38" s="1"/>
      <c r="G38" s="1"/>
      <c r="H38" s="1"/>
      <c r="K38" s="2"/>
    </row>
    <row r="39" spans="2:11" ht="18">
      <c r="B39" s="1"/>
      <c r="C39" s="1"/>
      <c r="D39" s="1"/>
      <c r="E39" s="1"/>
      <c r="F39" s="1"/>
      <c r="G39" s="1"/>
      <c r="H39" s="1"/>
      <c r="K39" s="2"/>
    </row>
    <row r="40" spans="2:11" ht="18">
      <c r="B40" s="1"/>
      <c r="C40" s="1"/>
      <c r="D40" s="1"/>
      <c r="E40" s="1"/>
      <c r="F40" s="1"/>
      <c r="G40" s="1"/>
      <c r="H40" s="1"/>
      <c r="K40" s="2"/>
    </row>
    <row r="41" spans="2:11" ht="18">
      <c r="B41" s="1"/>
      <c r="C41" s="1"/>
      <c r="D41" s="1"/>
      <c r="E41" s="1"/>
      <c r="F41" s="1"/>
      <c r="G41" s="1"/>
      <c r="H41" s="1"/>
      <c r="K41" s="2"/>
    </row>
    <row r="42" spans="2:11" ht="18">
      <c r="B42" s="1"/>
      <c r="C42" s="1"/>
      <c r="D42" s="1"/>
      <c r="E42" s="1"/>
      <c r="F42" s="1"/>
      <c r="G42" s="1"/>
      <c r="H42" s="1"/>
      <c r="K42" s="2"/>
    </row>
    <row r="43" spans="2:11" ht="18">
      <c r="B43" s="1"/>
      <c r="C43" s="1"/>
      <c r="D43" s="1"/>
      <c r="E43" s="1"/>
      <c r="F43" s="1"/>
      <c r="G43" s="1"/>
      <c r="H43" s="1"/>
      <c r="K43" s="2"/>
    </row>
    <row r="44" spans="2:11" ht="18">
      <c r="B44" s="1"/>
      <c r="C44" s="1"/>
      <c r="D44" s="1"/>
      <c r="E44" s="1"/>
      <c r="F44" s="1"/>
      <c r="G44" s="1"/>
      <c r="H44" s="1"/>
      <c r="K44" s="2"/>
    </row>
    <row r="45" spans="2:11" ht="18">
      <c r="B45" s="1"/>
      <c r="C45" s="1"/>
      <c r="D45" s="1"/>
      <c r="E45" s="1"/>
      <c r="F45" s="1"/>
      <c r="G45" s="1"/>
      <c r="H45" s="1"/>
      <c r="K45" s="2"/>
    </row>
    <row r="46" spans="2:11" ht="18">
      <c r="B46" s="1"/>
      <c r="C46" s="1"/>
      <c r="D46" s="1"/>
      <c r="E46" s="1"/>
      <c r="F46" s="1"/>
      <c r="G46" s="1"/>
      <c r="H46" s="1"/>
      <c r="K46" s="2"/>
    </row>
    <row r="47" spans="8:11" ht="18">
      <c r="H47" s="1"/>
      <c r="K47" s="2"/>
    </row>
    <row r="48" ht="18">
      <c r="H48" s="1"/>
    </row>
    <row r="49" spans="2:8" ht="18">
      <c r="B49" s="1"/>
      <c r="C49" s="1"/>
      <c r="D49" s="1"/>
      <c r="E49" s="1"/>
      <c r="F49" s="1"/>
      <c r="G49" s="1"/>
      <c r="H49" s="1"/>
    </row>
    <row r="50" spans="2:8" ht="18">
      <c r="B50" s="1"/>
      <c r="C50" s="1"/>
      <c r="D50" s="1"/>
      <c r="E50" s="1"/>
      <c r="F50" s="1"/>
      <c r="G50" s="1"/>
      <c r="H50" s="1"/>
    </row>
    <row r="51" spans="2:6" ht="18">
      <c r="B51" s="1"/>
      <c r="C51" s="1"/>
      <c r="D51" s="1"/>
      <c r="E51" s="1"/>
      <c r="F51" s="1"/>
    </row>
    <row r="52" spans="2:6" ht="18">
      <c r="B52" s="1"/>
      <c r="C52" s="1"/>
      <c r="D52" s="1"/>
      <c r="E52" s="1"/>
      <c r="F52" s="1"/>
    </row>
    <row r="53" spans="2:6" ht="18">
      <c r="B53" s="1"/>
      <c r="C53" s="1"/>
      <c r="D53" s="1"/>
      <c r="E53" s="1"/>
      <c r="F53" s="1"/>
    </row>
    <row r="54" spans="2:6" ht="18">
      <c r="B54" s="1"/>
      <c r="D54" s="1"/>
      <c r="E54" s="1"/>
      <c r="F54" s="1"/>
    </row>
    <row r="55" spans="2:6" ht="18">
      <c r="B55" s="1"/>
      <c r="D55" s="1"/>
      <c r="E55" s="1"/>
      <c r="F55" s="1"/>
    </row>
  </sheetData>
  <sheetProtection/>
  <printOptions/>
  <pageMargins left="0.24" right="0.26" top="0.24" bottom="0.19" header="0.2" footer="0.19"/>
  <pageSetup horizontalDpi="600" verticalDpi="60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1.00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5"/>
    </row>
    <row r="3" spans="2:11" ht="18">
      <c r="B3" s="1" t="s">
        <v>284</v>
      </c>
      <c r="C3" s="1"/>
      <c r="D3" s="1"/>
      <c r="E3" s="1"/>
      <c r="F3" s="1"/>
      <c r="G3" s="15"/>
      <c r="H3" s="2"/>
      <c r="I3" s="2"/>
      <c r="J3" s="2"/>
      <c r="K3" s="5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5"/>
    </row>
    <row r="5" spans="2:11" ht="18">
      <c r="B5" s="1" t="s">
        <v>33</v>
      </c>
      <c r="C5" s="1"/>
      <c r="D5" s="1"/>
      <c r="E5" s="1"/>
      <c r="F5" s="1"/>
      <c r="G5" s="2"/>
      <c r="H5" s="2"/>
      <c r="I5" s="2"/>
      <c r="J5" s="2"/>
      <c r="K5" s="5"/>
    </row>
    <row r="6" spans="2:11" ht="20.25">
      <c r="B6" s="7"/>
      <c r="C6" s="1"/>
      <c r="D6" s="1"/>
      <c r="E6" s="1"/>
      <c r="F6" s="1"/>
      <c r="G6" s="2"/>
      <c r="H6" s="2"/>
      <c r="I6" s="2"/>
      <c r="J6" s="2"/>
      <c r="K6" s="5"/>
    </row>
    <row r="7" spans="2:11" ht="18">
      <c r="B7" s="1" t="s">
        <v>88</v>
      </c>
      <c r="C7" s="1"/>
      <c r="D7" s="1">
        <v>-7636.34</v>
      </c>
      <c r="E7" s="1" t="s">
        <v>0</v>
      </c>
      <c r="F7" s="1"/>
      <c r="G7" s="2"/>
      <c r="H7" s="2"/>
      <c r="I7" s="2"/>
      <c r="J7" s="2"/>
      <c r="K7" s="5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5"/>
    </row>
    <row r="9" spans="2:11" ht="18">
      <c r="B9" s="1" t="s">
        <v>83</v>
      </c>
      <c r="C9" s="1"/>
      <c r="D9" s="1">
        <v>72995.88</v>
      </c>
      <c r="E9" s="1" t="s">
        <v>0</v>
      </c>
      <c r="F9" s="1"/>
      <c r="G9" s="2"/>
      <c r="H9" s="2"/>
      <c r="I9" s="2"/>
      <c r="J9" s="2"/>
      <c r="K9" s="5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5"/>
    </row>
    <row r="11" spans="2:11" ht="18">
      <c r="B11" s="1" t="s">
        <v>83</v>
      </c>
      <c r="C11" s="1"/>
      <c r="D11" s="1">
        <v>87208.9</v>
      </c>
      <c r="E11" s="1" t="s">
        <v>0</v>
      </c>
      <c r="F11" s="1"/>
      <c r="G11" s="2"/>
      <c r="H11" s="2"/>
      <c r="I11" s="2"/>
      <c r="K11" s="5"/>
    </row>
    <row r="12" spans="2:11" ht="18">
      <c r="B12" s="1" t="s">
        <v>69</v>
      </c>
      <c r="D12" s="1">
        <f>ROUND((D11*14.3%),2)</f>
        <v>12470.87</v>
      </c>
      <c r="E12" s="1" t="s">
        <v>0</v>
      </c>
      <c r="F12" s="1"/>
      <c r="H12" s="2"/>
      <c r="I12" s="2"/>
      <c r="J12" s="2"/>
      <c r="K12" s="5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K14" s="2"/>
      <c r="M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ROUND((D9*85.7%),2)</f>
        <v>62557.47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2"/>
      <c r="I17" s="2"/>
      <c r="J17" s="2"/>
      <c r="K17" s="2"/>
    </row>
    <row r="18" spans="2:10" ht="18">
      <c r="B18" s="1" t="s">
        <v>64</v>
      </c>
      <c r="D18" s="1">
        <f>ROUND((D9*9.7%),2)</f>
        <v>7080.6</v>
      </c>
      <c r="E18" s="1" t="s">
        <v>0</v>
      </c>
      <c r="F18" s="1"/>
      <c r="G18" s="1"/>
      <c r="H18" s="2"/>
      <c r="I18" s="2"/>
      <c r="J18" s="2"/>
    </row>
    <row r="19" spans="2:6" ht="18">
      <c r="B19" s="1" t="s">
        <v>65</v>
      </c>
      <c r="D19" s="1">
        <f>ROUND((D9*5.9%),2)</f>
        <v>4306.76</v>
      </c>
      <c r="E19" s="1" t="s">
        <v>0</v>
      </c>
      <c r="F19" s="1"/>
    </row>
    <row r="20" spans="2:6" ht="18">
      <c r="B20" s="1" t="s">
        <v>111</v>
      </c>
      <c r="D20" s="1">
        <v>2000</v>
      </c>
      <c r="E20" s="1" t="s">
        <v>0</v>
      </c>
      <c r="F20" s="1"/>
    </row>
    <row r="21" spans="2:5" ht="18">
      <c r="B21" s="1" t="s">
        <v>7</v>
      </c>
      <c r="D21" s="1">
        <v>2800</v>
      </c>
      <c r="E21" s="1" t="s">
        <v>0</v>
      </c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/>
      <c r="C23" s="1"/>
      <c r="D23" s="1"/>
      <c r="E23" s="1"/>
      <c r="F23" s="1"/>
      <c r="I23" s="1"/>
    </row>
    <row r="24" spans="2:11" ht="18">
      <c r="B24" s="1"/>
      <c r="C24" s="1"/>
      <c r="D24" s="1"/>
      <c r="E24" s="1"/>
      <c r="I24" s="1"/>
      <c r="K24" s="2"/>
    </row>
    <row r="25" spans="2:11" ht="18">
      <c r="B25" s="1" t="s">
        <v>30</v>
      </c>
      <c r="C25" s="1"/>
      <c r="D25" s="1">
        <f>D16+D20+D21</f>
        <v>67357.47</v>
      </c>
      <c r="E25" s="1" t="s">
        <v>0</v>
      </c>
      <c r="F25" s="1"/>
      <c r="I25" s="1"/>
      <c r="K25" s="2"/>
    </row>
    <row r="26" spans="6:11" ht="18">
      <c r="F26" s="1"/>
      <c r="K26" s="2"/>
    </row>
    <row r="27" spans="1:11" ht="18">
      <c r="A27" s="1"/>
      <c r="B27" s="1" t="s">
        <v>61</v>
      </c>
      <c r="F27" s="1"/>
      <c r="K27" s="2"/>
    </row>
    <row r="28" spans="1:11" ht="18">
      <c r="A28" s="1"/>
      <c r="B28" s="1" t="s">
        <v>176</v>
      </c>
      <c r="D28" s="1">
        <f>D7+D11-D25</f>
        <v>12215.089999999997</v>
      </c>
      <c r="E28" s="1" t="s">
        <v>0</v>
      </c>
      <c r="F28" s="1"/>
      <c r="K28" s="2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14168.96</v>
      </c>
      <c r="E31" s="1" t="s">
        <v>0</v>
      </c>
    </row>
    <row r="32" spans="2:11" ht="18">
      <c r="B32" s="1"/>
      <c r="D32" s="1"/>
      <c r="E32" s="1"/>
      <c r="K32" s="2"/>
    </row>
    <row r="33" spans="1:11" ht="18">
      <c r="A33" s="1"/>
      <c r="K33" s="2"/>
    </row>
    <row r="34" spans="1:2" ht="18">
      <c r="A34" s="1"/>
      <c r="B34" t="s">
        <v>57</v>
      </c>
    </row>
    <row r="35" spans="1:11" ht="18">
      <c r="A35" s="1"/>
      <c r="K35" s="2"/>
    </row>
    <row r="36" spans="1:2" ht="18">
      <c r="A36" s="1"/>
      <c r="B36" t="s">
        <v>58</v>
      </c>
    </row>
    <row r="37" ht="12.75">
      <c r="K37" s="2"/>
    </row>
    <row r="38" ht="12.75">
      <c r="K38" s="2"/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41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2.00390625" style="0" customWidth="1"/>
    <col min="2" max="2" width="20.375" style="0" customWidth="1"/>
    <col min="3" max="3" width="28.75390625" style="0" customWidth="1"/>
    <col min="4" max="4" width="19.125" style="0" customWidth="1"/>
    <col min="5" max="5" width="8.25390625" style="0" customWidth="1"/>
    <col min="6" max="6" width="13.375" style="0" customWidth="1"/>
    <col min="8" max="8" width="10.875" style="0" customWidth="1"/>
    <col min="9" max="9" width="12.75390625" style="0" customWidth="1"/>
    <col min="10" max="10" width="13.125" style="0" customWidth="1"/>
    <col min="11" max="11" width="12.25390625" style="0" customWidth="1"/>
  </cols>
  <sheetData>
    <row r="1" spans="2:8" ht="18">
      <c r="B1" s="1"/>
      <c r="C1" s="1"/>
      <c r="D1" s="1"/>
      <c r="E1" s="1"/>
      <c r="F1" s="1"/>
      <c r="G1" s="2"/>
      <c r="H1" s="1"/>
    </row>
    <row r="2" spans="2:10" ht="18">
      <c r="B2" s="1" t="s">
        <v>63</v>
      </c>
      <c r="C2" s="1"/>
      <c r="D2" s="1"/>
      <c r="E2" s="1"/>
      <c r="F2" s="1"/>
      <c r="G2" s="15"/>
      <c r="H2" s="2"/>
      <c r="I2" s="2"/>
      <c r="J2" s="2"/>
    </row>
    <row r="3" spans="2:8" ht="18">
      <c r="B3" s="1" t="s">
        <v>188</v>
      </c>
      <c r="C3" s="1"/>
      <c r="D3" s="1"/>
      <c r="E3" s="1"/>
      <c r="F3" s="1"/>
      <c r="G3" s="15"/>
      <c r="H3" s="2"/>
    </row>
    <row r="4" spans="2:10" ht="18">
      <c r="B4" s="1" t="s">
        <v>32</v>
      </c>
      <c r="C4" s="1"/>
      <c r="D4" s="1"/>
      <c r="E4" s="1"/>
      <c r="F4" s="1"/>
      <c r="G4" s="15"/>
      <c r="H4" s="2"/>
      <c r="I4" s="2"/>
      <c r="J4" s="2"/>
    </row>
    <row r="5" spans="2:10" ht="18">
      <c r="B5" s="1" t="s">
        <v>33</v>
      </c>
      <c r="C5" s="1"/>
      <c r="D5" s="1"/>
      <c r="E5" s="1"/>
      <c r="F5" s="1"/>
      <c r="G5" s="15"/>
      <c r="H5" s="2"/>
      <c r="I5" s="2"/>
      <c r="J5" s="2"/>
    </row>
    <row r="6" spans="2:10" ht="18">
      <c r="B6" s="1"/>
      <c r="C6" s="1"/>
      <c r="D6" s="1"/>
      <c r="E6" s="1"/>
      <c r="F6" s="1"/>
      <c r="G6" s="15"/>
      <c r="H6" s="2"/>
      <c r="I6" s="2"/>
      <c r="J6" s="2"/>
    </row>
    <row r="7" spans="2:10" ht="18">
      <c r="B7" s="1" t="s">
        <v>88</v>
      </c>
      <c r="C7" s="1"/>
      <c r="D7" s="1">
        <v>5920.75</v>
      </c>
      <c r="E7" s="1" t="s">
        <v>0</v>
      </c>
      <c r="F7" s="1"/>
      <c r="G7" s="15"/>
      <c r="H7" s="2"/>
      <c r="I7" s="2"/>
      <c r="J7" s="2"/>
    </row>
    <row r="8" spans="2:6" ht="18">
      <c r="B8" s="1" t="s">
        <v>34</v>
      </c>
      <c r="C8" s="1"/>
      <c r="D8" s="1"/>
      <c r="E8" s="1"/>
      <c r="F8" s="1"/>
    </row>
    <row r="9" spans="2:6" ht="18">
      <c r="B9" s="1" t="s">
        <v>83</v>
      </c>
      <c r="C9" s="1"/>
      <c r="D9" s="1">
        <v>21316.18</v>
      </c>
      <c r="E9" s="1" t="s">
        <v>0</v>
      </c>
      <c r="F9" s="1"/>
    </row>
    <row r="10" spans="2:6" ht="18">
      <c r="B10" s="1" t="s">
        <v>36</v>
      </c>
      <c r="C10" s="1"/>
      <c r="D10" s="1"/>
      <c r="E10" s="1"/>
      <c r="F10" s="1"/>
    </row>
    <row r="11" spans="2:10" ht="18">
      <c r="B11" s="1" t="s">
        <v>83</v>
      </c>
      <c r="C11" s="1"/>
      <c r="D11" s="1">
        <v>20900.11</v>
      </c>
      <c r="E11" s="1" t="s">
        <v>0</v>
      </c>
      <c r="F11" s="1"/>
      <c r="G11" s="2"/>
      <c r="H11" s="2"/>
      <c r="I11" s="2"/>
      <c r="J11" s="2"/>
    </row>
    <row r="12" spans="2:10" ht="18">
      <c r="B12" s="1" t="s">
        <v>69</v>
      </c>
      <c r="D12" s="1">
        <f>ROUND((D11*14.3%),2)</f>
        <v>2988.72</v>
      </c>
      <c r="E12" s="1" t="s">
        <v>0</v>
      </c>
      <c r="F12" s="1"/>
      <c r="G12" s="2"/>
      <c r="H12" s="2"/>
      <c r="I12" s="2"/>
      <c r="J12" s="2"/>
    </row>
    <row r="13" spans="2:10" ht="18">
      <c r="B13" s="1"/>
      <c r="C13" s="1"/>
      <c r="D13" s="1"/>
      <c r="E13" s="1"/>
      <c r="F13" s="1"/>
      <c r="G13" s="2"/>
      <c r="H13" s="2"/>
      <c r="I13" s="2"/>
      <c r="J13" s="2"/>
    </row>
    <row r="14" spans="2:7" ht="18">
      <c r="B14" s="1" t="s">
        <v>19</v>
      </c>
      <c r="D14" s="1"/>
      <c r="E14" s="1"/>
      <c r="F14" s="1"/>
      <c r="G14" s="1"/>
    </row>
    <row r="15" spans="2:7" ht="18">
      <c r="B15" s="1" t="s">
        <v>62</v>
      </c>
      <c r="G15" s="1"/>
    </row>
    <row r="16" spans="2:8" ht="18">
      <c r="B16" s="1" t="s">
        <v>84</v>
      </c>
      <c r="D16" s="1">
        <f>ROUND((D9*79.6%),2)</f>
        <v>16967.68</v>
      </c>
      <c r="E16" s="1" t="s">
        <v>0</v>
      </c>
      <c r="F16" s="1"/>
      <c r="G16" s="1"/>
      <c r="H16" s="2"/>
    </row>
    <row r="17" spans="2:3" ht="18">
      <c r="B17" s="1" t="s">
        <v>67</v>
      </c>
      <c r="C17" s="1"/>
    </row>
    <row r="18" spans="2:6" ht="18">
      <c r="B18" s="1" t="s">
        <v>64</v>
      </c>
      <c r="D18" s="1">
        <f>ROUND((D9*13.6%),2)</f>
        <v>2899</v>
      </c>
      <c r="E18" s="1" t="s">
        <v>0</v>
      </c>
      <c r="F18" s="1"/>
    </row>
    <row r="19" spans="2:6" ht="18">
      <c r="B19" s="1" t="s">
        <v>65</v>
      </c>
      <c r="D19" s="1">
        <f>ROUND((D9*5.9%),2)</f>
        <v>1257.65</v>
      </c>
      <c r="E19" s="1" t="s">
        <v>0</v>
      </c>
      <c r="F19" s="1"/>
    </row>
    <row r="20" spans="2:8" ht="18">
      <c r="B20" s="1"/>
      <c r="C20" s="1"/>
      <c r="D20" s="1"/>
      <c r="E20" s="1"/>
      <c r="F20" s="1"/>
      <c r="G20" s="1"/>
      <c r="H20" s="1"/>
    </row>
    <row r="21" spans="2:5" ht="18">
      <c r="B21" s="1"/>
      <c r="C21" s="1"/>
      <c r="D21" s="1"/>
      <c r="E21" s="1"/>
    </row>
    <row r="22" spans="2:6" ht="18">
      <c r="B22" s="1" t="s">
        <v>47</v>
      </c>
      <c r="D22" s="1">
        <f>D16+D21</f>
        <v>16967.68</v>
      </c>
      <c r="E22" s="1" t="s">
        <v>0</v>
      </c>
      <c r="F22" s="1"/>
    </row>
    <row r="24" ht="18">
      <c r="B24" s="1" t="s">
        <v>61</v>
      </c>
    </row>
    <row r="25" spans="2:6" ht="18">
      <c r="B25" s="1" t="s">
        <v>176</v>
      </c>
      <c r="D25" s="1">
        <f>D7+D11-D22</f>
        <v>9853.18</v>
      </c>
      <c r="E25" s="1" t="s">
        <v>0</v>
      </c>
      <c r="F25" s="1"/>
    </row>
    <row r="26" ht="18">
      <c r="B26" s="1"/>
    </row>
    <row r="27" spans="2:6" ht="18">
      <c r="B27" s="1" t="s">
        <v>48</v>
      </c>
      <c r="F27" s="1"/>
    </row>
    <row r="28" spans="2:5" ht="18">
      <c r="B28" s="1" t="s">
        <v>176</v>
      </c>
      <c r="C28" s="1"/>
      <c r="D28" s="1">
        <v>749.09</v>
      </c>
      <c r="E28" s="1" t="s">
        <v>0</v>
      </c>
    </row>
    <row r="29" spans="2:6" ht="18">
      <c r="B29" s="1"/>
      <c r="D29" s="1"/>
      <c r="F29" s="1"/>
    </row>
    <row r="30" spans="2:5" ht="18">
      <c r="B30" s="1"/>
      <c r="D30" s="1"/>
      <c r="E30" s="1"/>
    </row>
    <row r="31" ht="12.75">
      <c r="B31" t="s">
        <v>57</v>
      </c>
    </row>
    <row r="32" ht="18">
      <c r="F32" s="1"/>
    </row>
    <row r="33" ht="12.75">
      <c r="B33" t="s">
        <v>58</v>
      </c>
    </row>
    <row r="41" ht="12.75">
      <c r="B41" t="s">
        <v>58</v>
      </c>
    </row>
  </sheetData>
  <sheetProtection/>
  <printOptions/>
  <pageMargins left="0.5" right="0.6" top="1" bottom="1" header="0.5" footer="0.5"/>
  <pageSetup horizontalDpi="600" verticalDpi="6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3.125" style="0" customWidth="1"/>
    <col min="12" max="12" width="11.25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285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2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2"/>
      <c r="H6" s="2"/>
      <c r="I6" s="2"/>
      <c r="J6" s="2"/>
      <c r="K6" s="2"/>
    </row>
    <row r="7" spans="2:10" ht="18">
      <c r="B7" s="1" t="s">
        <v>88</v>
      </c>
      <c r="C7" s="1"/>
      <c r="D7" s="1">
        <v>-12169.43</v>
      </c>
      <c r="E7" s="1" t="s">
        <v>0</v>
      </c>
      <c r="F7" s="1"/>
      <c r="G7" s="2"/>
      <c r="H7" s="2"/>
      <c r="I7" s="2"/>
      <c r="J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125891.71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109318.93</v>
      </c>
      <c r="E11" s="1" t="s">
        <v>0</v>
      </c>
      <c r="F11" s="1"/>
      <c r="G11" s="2"/>
      <c r="K11" s="2"/>
    </row>
    <row r="12" spans="2:11" ht="18">
      <c r="B12" s="1" t="s">
        <v>69</v>
      </c>
      <c r="D12" s="1">
        <f>ROUND((D11*14.3%),2)</f>
        <v>15632.61</v>
      </c>
      <c r="E12" s="1" t="s">
        <v>0</v>
      </c>
      <c r="F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M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ROUND((D9*85.7%),2)</f>
        <v>107889.2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12211.5</v>
      </c>
      <c r="E18" s="1" t="s">
        <v>0</v>
      </c>
      <c r="F18" s="1"/>
      <c r="H18" s="2"/>
      <c r="I18" s="2"/>
      <c r="J18" s="2"/>
      <c r="K18" s="2"/>
    </row>
    <row r="19" spans="2:11" ht="18">
      <c r="B19" s="1" t="s">
        <v>65</v>
      </c>
      <c r="D19" s="1">
        <f>ROUND((D9*5.9%),2)</f>
        <v>7427.61</v>
      </c>
      <c r="E19" s="1" t="s">
        <v>0</v>
      </c>
      <c r="F19" s="1"/>
      <c r="K19" s="2"/>
    </row>
    <row r="20" spans="2:11" ht="18">
      <c r="B20" s="1" t="s">
        <v>11</v>
      </c>
      <c r="D20" s="1">
        <v>3120</v>
      </c>
      <c r="E20" s="1" t="s">
        <v>0</v>
      </c>
      <c r="F20" s="1"/>
      <c r="G20" s="1"/>
      <c r="H20" s="1"/>
      <c r="I20" s="1"/>
      <c r="J20" s="2"/>
      <c r="K20" s="2"/>
    </row>
    <row r="21" spans="2:9" ht="18">
      <c r="B21" s="1"/>
      <c r="G21" s="1"/>
      <c r="H21" s="1"/>
      <c r="I21" s="1"/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/>
      <c r="C23" s="1"/>
      <c r="D23" s="1"/>
      <c r="E23" s="1"/>
      <c r="F23" s="1"/>
      <c r="I23" s="1"/>
    </row>
    <row r="24" spans="2:9" ht="18">
      <c r="B24" s="1"/>
      <c r="C24" s="1"/>
      <c r="D24" s="1"/>
      <c r="E24" s="1"/>
      <c r="I24" s="1"/>
    </row>
    <row r="25" spans="2:9" ht="18">
      <c r="B25" s="1" t="s">
        <v>30</v>
      </c>
      <c r="C25" s="1"/>
      <c r="D25" s="1">
        <f>D16+D20</f>
        <v>111009.2</v>
      </c>
      <c r="E25" s="1" t="s">
        <v>0</v>
      </c>
      <c r="F25" s="1"/>
      <c r="I25" s="1"/>
    </row>
    <row r="26" ht="18">
      <c r="F26" s="1"/>
    </row>
    <row r="27" spans="1:6" ht="18">
      <c r="A27" s="1"/>
      <c r="B27" s="1" t="s">
        <v>61</v>
      </c>
      <c r="F27" s="1"/>
    </row>
    <row r="28" spans="1:6" ht="18">
      <c r="A28" s="1"/>
      <c r="B28" s="1" t="s">
        <v>176</v>
      </c>
      <c r="D28" s="1">
        <f>D7+D11-D25</f>
        <v>-13859.699999999997</v>
      </c>
      <c r="E28" s="1" t="s">
        <v>0</v>
      </c>
      <c r="F28" s="1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46464.83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spans="2:10" s="1" customFormat="1" ht="18">
      <c r="B35"/>
      <c r="C35"/>
      <c r="D35"/>
      <c r="E35"/>
      <c r="F35"/>
      <c r="G35"/>
      <c r="H35"/>
      <c r="I35"/>
      <c r="J35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26" right="0.19" top="1" bottom="1" header="0.5" footer="0.5"/>
  <pageSetup horizontalDpi="600" verticalDpi="60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3.1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286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2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2"/>
      <c r="H6" s="2"/>
      <c r="I6" s="2"/>
      <c r="J6" s="2"/>
      <c r="K6" s="2"/>
    </row>
    <row r="7" spans="2:11" ht="18">
      <c r="B7" s="1" t="s">
        <v>88</v>
      </c>
      <c r="C7" s="1"/>
      <c r="D7" s="1">
        <v>13940.79</v>
      </c>
      <c r="E7" s="1" t="s">
        <v>0</v>
      </c>
      <c r="F7" s="1"/>
      <c r="G7" s="2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88682.18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93905.75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13428.52</v>
      </c>
      <c r="E12" s="1" t="s">
        <v>0</v>
      </c>
      <c r="F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M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ROUND((D9*85.7%),2)</f>
        <v>76000.63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8602.17</v>
      </c>
      <c r="E18" s="1" t="s">
        <v>0</v>
      </c>
      <c r="F18" s="1"/>
      <c r="G18" s="1"/>
      <c r="H18" s="1"/>
      <c r="I18" s="1"/>
      <c r="K18" s="2"/>
    </row>
    <row r="19" spans="2:11" ht="18">
      <c r="B19" s="1" t="s">
        <v>65</v>
      </c>
      <c r="D19" s="1">
        <f>ROUND((D9*5.9%),2)</f>
        <v>5232.25</v>
      </c>
      <c r="E19" s="1" t="s">
        <v>0</v>
      </c>
      <c r="F19" s="1"/>
      <c r="K19" s="2"/>
    </row>
    <row r="20" spans="2:11" ht="18">
      <c r="B20" s="1" t="s">
        <v>60</v>
      </c>
      <c r="D20" s="1">
        <v>1350</v>
      </c>
      <c r="E20" s="1" t="s">
        <v>0</v>
      </c>
      <c r="F20" s="1"/>
      <c r="K20" s="2"/>
    </row>
    <row r="21" ht="18">
      <c r="B21" s="1"/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/>
      <c r="C23" s="1"/>
      <c r="D23" s="1"/>
      <c r="E23" s="1"/>
      <c r="F23" s="1"/>
      <c r="I23" s="1"/>
    </row>
    <row r="24" spans="2:9" ht="18">
      <c r="B24" s="1"/>
      <c r="C24" s="1"/>
      <c r="D24" s="1"/>
      <c r="E24" s="1"/>
      <c r="I24" s="1"/>
    </row>
    <row r="25" spans="2:9" ht="18">
      <c r="B25" s="1" t="s">
        <v>30</v>
      </c>
      <c r="C25" s="1"/>
      <c r="D25" s="1">
        <f>D16+D20</f>
        <v>77350.63</v>
      </c>
      <c r="E25" s="1" t="s">
        <v>0</v>
      </c>
      <c r="F25" s="1"/>
      <c r="I25" s="1"/>
    </row>
    <row r="26" ht="18">
      <c r="F26" s="1"/>
    </row>
    <row r="27" spans="1:6" ht="18">
      <c r="A27" s="1"/>
      <c r="B27" s="1" t="s">
        <v>61</v>
      </c>
      <c r="F27" s="1"/>
    </row>
    <row r="28" spans="1:6" ht="18">
      <c r="A28" s="1"/>
      <c r="B28" s="1" t="s">
        <v>176</v>
      </c>
      <c r="D28" s="1">
        <f>D7+D11-D25</f>
        <v>30495.910000000003</v>
      </c>
      <c r="E28" s="1" t="s">
        <v>0</v>
      </c>
      <c r="F28" s="1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16973.99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spans="1:11" ht="18">
      <c r="A35" s="1"/>
      <c r="K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5" right="0.75" top="0.27" bottom="1" header="0.22" footer="0.5"/>
  <pageSetup horizontalDpi="600" verticalDpi="60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1.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287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0" ht="18">
      <c r="B5" s="1" t="s">
        <v>33</v>
      </c>
      <c r="C5" s="1"/>
      <c r="D5" s="1"/>
      <c r="E5" s="1"/>
      <c r="F5" s="1"/>
      <c r="G5" s="2"/>
      <c r="H5" s="2"/>
      <c r="I5" s="2"/>
      <c r="J5" s="2"/>
    </row>
    <row r="6" spans="2:11" ht="20.25">
      <c r="B6" s="7"/>
      <c r="C6" s="1"/>
      <c r="D6" s="1"/>
      <c r="E6" s="1"/>
      <c r="F6" s="1"/>
      <c r="G6" s="2"/>
      <c r="H6" s="2"/>
      <c r="I6" s="2"/>
      <c r="J6" s="2"/>
      <c r="K6" s="2"/>
    </row>
    <row r="7" spans="2:11" ht="18">
      <c r="B7" s="1" t="s">
        <v>88</v>
      </c>
      <c r="C7" s="1"/>
      <c r="D7" s="1">
        <v>-31639.93</v>
      </c>
      <c r="E7" s="1" t="s">
        <v>0</v>
      </c>
      <c r="F7" s="1"/>
      <c r="G7" s="2"/>
      <c r="H7" s="2"/>
      <c r="I7" s="2"/>
      <c r="J7" s="2"/>
      <c r="K7" s="2"/>
    </row>
    <row r="8" spans="2:10" ht="18">
      <c r="B8" s="1" t="s">
        <v>34</v>
      </c>
      <c r="C8" s="1"/>
      <c r="D8" s="1"/>
      <c r="E8" s="1"/>
      <c r="F8" s="1"/>
      <c r="G8" s="2"/>
      <c r="H8" s="2"/>
      <c r="I8" s="2"/>
      <c r="J8" s="2"/>
    </row>
    <row r="9" spans="2:10" ht="18">
      <c r="B9" s="1" t="s">
        <v>83</v>
      </c>
      <c r="C9" s="1"/>
      <c r="D9" s="1">
        <v>97875.59</v>
      </c>
      <c r="E9" s="1" t="s">
        <v>0</v>
      </c>
      <c r="F9" s="1"/>
      <c r="G9" s="2"/>
      <c r="H9" s="2"/>
      <c r="I9" s="2"/>
      <c r="J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108135.56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15463.39</v>
      </c>
      <c r="E12" s="1" t="s">
        <v>0</v>
      </c>
      <c r="F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2"/>
      <c r="H14" s="2"/>
      <c r="I14" s="2"/>
      <c r="J14" s="2"/>
      <c r="M14" s="2"/>
    </row>
    <row r="15" spans="2:10" ht="18">
      <c r="B15" s="1" t="s">
        <v>62</v>
      </c>
      <c r="F15" s="1"/>
      <c r="G15" s="2"/>
      <c r="H15" s="2"/>
      <c r="I15" s="2"/>
      <c r="J15" s="2"/>
    </row>
    <row r="16" spans="2:11" ht="18">
      <c r="B16" s="1" t="s">
        <v>84</v>
      </c>
      <c r="D16" s="1">
        <f>ROUND((D9*85.7%),2)</f>
        <v>83879.38</v>
      </c>
      <c r="E16" s="1" t="s">
        <v>0</v>
      </c>
      <c r="F16" s="1"/>
      <c r="G16" s="1"/>
      <c r="H16" s="1"/>
      <c r="I16" s="1"/>
      <c r="J16" s="2"/>
      <c r="K16" s="2"/>
    </row>
    <row r="17" spans="2:11" ht="18">
      <c r="B17" s="1" t="s">
        <v>67</v>
      </c>
      <c r="C17" s="1"/>
      <c r="G17" s="1"/>
      <c r="H17" s="1"/>
      <c r="I17" s="1"/>
      <c r="J17" s="2"/>
      <c r="K17" s="2"/>
    </row>
    <row r="18" spans="2:9" ht="18">
      <c r="B18" s="1" t="s">
        <v>64</v>
      </c>
      <c r="D18" s="1">
        <f>ROUND((D9*9.7%),2)</f>
        <v>9493.93</v>
      </c>
      <c r="E18" s="1" t="s">
        <v>0</v>
      </c>
      <c r="F18" s="1"/>
      <c r="G18" s="1"/>
      <c r="H18" s="1"/>
      <c r="I18" s="1"/>
    </row>
    <row r="19" spans="2:6" ht="18">
      <c r="B19" s="1" t="s">
        <v>65</v>
      </c>
      <c r="D19" s="1">
        <f>ROUND((D9*5.9%),2)</f>
        <v>5774.66</v>
      </c>
      <c r="E19" s="1" t="s">
        <v>0</v>
      </c>
      <c r="F19" s="1"/>
    </row>
    <row r="20" spans="2:11" ht="18">
      <c r="B20" s="1"/>
      <c r="D20" s="1"/>
      <c r="E20" s="1"/>
      <c r="F20" s="1"/>
      <c r="K20" s="2"/>
    </row>
    <row r="21" ht="18">
      <c r="B21" s="1"/>
    </row>
    <row r="22" spans="2:11" ht="18">
      <c r="B22" s="1"/>
      <c r="D22" s="1"/>
      <c r="E22" s="1"/>
      <c r="F22" s="1"/>
      <c r="G22" s="1"/>
      <c r="H22" s="1"/>
      <c r="I22" s="1"/>
      <c r="K22" s="2"/>
    </row>
    <row r="23" spans="2:9" ht="18">
      <c r="B23" s="1"/>
      <c r="C23" s="1"/>
      <c r="D23" s="1"/>
      <c r="E23" s="1"/>
      <c r="F23" s="1"/>
      <c r="I23" s="1"/>
    </row>
    <row r="24" spans="2:9" ht="18">
      <c r="B24" s="1"/>
      <c r="C24" s="1"/>
      <c r="D24" s="1"/>
      <c r="E24" s="1"/>
      <c r="I24" s="1"/>
    </row>
    <row r="25" spans="2:9" ht="18">
      <c r="B25" s="1" t="s">
        <v>30</v>
      </c>
      <c r="C25" s="1"/>
      <c r="D25" s="1">
        <f>D16+D20</f>
        <v>83879.38</v>
      </c>
      <c r="E25" s="1" t="s">
        <v>0</v>
      </c>
      <c r="F25" s="1"/>
      <c r="I25" s="1"/>
    </row>
    <row r="26" ht="18">
      <c r="F26" s="1"/>
    </row>
    <row r="27" spans="1:6" ht="18">
      <c r="A27" s="1"/>
      <c r="B27" s="1" t="s">
        <v>61</v>
      </c>
      <c r="F27" s="1"/>
    </row>
    <row r="28" spans="1:6" ht="18">
      <c r="A28" s="1"/>
      <c r="B28" s="1" t="s">
        <v>176</v>
      </c>
      <c r="D28" s="1">
        <f>D7+D11-D25</f>
        <v>-7383.75</v>
      </c>
      <c r="E28" s="1" t="s">
        <v>0</v>
      </c>
      <c r="F28" s="1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24711.11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B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4.125" style="0" customWidth="1"/>
    <col min="4" max="4" width="17.25390625" style="0" customWidth="1"/>
    <col min="5" max="5" width="8.625" style="0" customWidth="1"/>
    <col min="6" max="6" width="22.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1.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288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0" ht="18">
      <c r="B5" s="1" t="s">
        <v>33</v>
      </c>
      <c r="C5" s="1"/>
      <c r="D5" s="1"/>
      <c r="E5" s="1"/>
      <c r="F5" s="1"/>
      <c r="G5" s="2"/>
      <c r="H5" s="2"/>
      <c r="I5" s="2"/>
      <c r="J5" s="2"/>
    </row>
    <row r="6" spans="2:11" ht="20.25">
      <c r="B6" s="7"/>
      <c r="C6" s="1"/>
      <c r="D6" s="1"/>
      <c r="E6" s="1"/>
      <c r="F6" s="1"/>
      <c r="G6" s="2"/>
      <c r="H6" s="2"/>
      <c r="I6" s="2"/>
      <c r="J6" s="2"/>
      <c r="K6" s="2"/>
    </row>
    <row r="7" spans="2:11" ht="18">
      <c r="B7" s="1" t="s">
        <v>88</v>
      </c>
      <c r="C7" s="1"/>
      <c r="D7" s="1">
        <v>4075.1</v>
      </c>
      <c r="E7" s="1" t="s">
        <v>0</v>
      </c>
      <c r="F7" s="1"/>
      <c r="G7" s="2"/>
      <c r="H7" s="2"/>
      <c r="I7" s="2"/>
      <c r="J7" s="2"/>
      <c r="K7" s="2"/>
    </row>
    <row r="8" spans="2:10" ht="18">
      <c r="B8" s="1" t="s">
        <v>34</v>
      </c>
      <c r="C8" s="1"/>
      <c r="D8" s="1"/>
      <c r="E8" s="1"/>
      <c r="F8" s="1"/>
      <c r="G8" s="2"/>
      <c r="H8" s="2"/>
      <c r="I8" s="2"/>
      <c r="J8" s="2"/>
    </row>
    <row r="9" spans="2:10" ht="18">
      <c r="B9" s="1" t="s">
        <v>83</v>
      </c>
      <c r="C9" s="1"/>
      <c r="D9" s="1">
        <v>186091.87</v>
      </c>
      <c r="E9" s="1" t="s">
        <v>0</v>
      </c>
      <c r="F9" s="1"/>
      <c r="G9" s="2"/>
      <c r="H9" s="2"/>
      <c r="I9" s="2"/>
      <c r="J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172328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24642.9</v>
      </c>
      <c r="E12" s="1" t="s">
        <v>0</v>
      </c>
      <c r="F12" s="1"/>
      <c r="H12" s="2"/>
      <c r="I12" s="2"/>
      <c r="J12" s="2"/>
      <c r="K12" s="2"/>
    </row>
    <row r="13" spans="2:13" ht="18">
      <c r="B13" s="1"/>
      <c r="C13" s="1"/>
      <c r="D13" s="1"/>
      <c r="E13" s="1"/>
      <c r="F13" s="1"/>
      <c r="G13" s="2"/>
      <c r="H13" s="2"/>
      <c r="I13" s="2"/>
      <c r="J13" s="2"/>
      <c r="K13" s="2"/>
      <c r="M13" s="2"/>
    </row>
    <row r="14" spans="2:10" ht="18">
      <c r="B14" s="1" t="s">
        <v>19</v>
      </c>
      <c r="D14" s="1"/>
      <c r="E14" s="1"/>
      <c r="F14" s="1"/>
      <c r="G14" s="2"/>
      <c r="H14" s="2"/>
      <c r="I14" s="2"/>
      <c r="J14" s="2"/>
    </row>
    <row r="15" spans="2:10" ht="18">
      <c r="B15" s="1" t="s">
        <v>62</v>
      </c>
      <c r="F15" s="1"/>
      <c r="G15" s="1"/>
      <c r="J15" s="2"/>
    </row>
    <row r="16" spans="2:11" ht="18">
      <c r="B16" s="1" t="s">
        <v>84</v>
      </c>
      <c r="D16" s="1">
        <f>ROUND((D9*85.7%),2)</f>
        <v>159480.73</v>
      </c>
      <c r="E16" s="1" t="s">
        <v>0</v>
      </c>
      <c r="F16" s="1"/>
      <c r="G16" s="1"/>
      <c r="H16" s="1"/>
      <c r="I16" s="1"/>
      <c r="J16" s="2"/>
      <c r="K16" s="2"/>
    </row>
    <row r="17" spans="2:11" ht="18">
      <c r="B17" s="1" t="s">
        <v>67</v>
      </c>
      <c r="C17" s="1"/>
      <c r="G17" s="1"/>
      <c r="H17" s="1"/>
      <c r="I17" s="1"/>
      <c r="J17" s="2"/>
      <c r="K17" s="2"/>
    </row>
    <row r="18" spans="2:9" ht="18">
      <c r="B18" s="1" t="s">
        <v>64</v>
      </c>
      <c r="D18" s="1">
        <f>ROUND((D9*9.7%),2)</f>
        <v>18050.91</v>
      </c>
      <c r="E18" s="1" t="s">
        <v>0</v>
      </c>
      <c r="F18" s="1"/>
      <c r="G18" s="1"/>
      <c r="H18" s="1"/>
      <c r="I18" s="1"/>
    </row>
    <row r="19" spans="2:9" ht="18">
      <c r="B19" s="1" t="s">
        <v>65</v>
      </c>
      <c r="D19" s="1">
        <f>ROUND((D9*5.9%),2)</f>
        <v>10979.42</v>
      </c>
      <c r="E19" s="1" t="s">
        <v>0</v>
      </c>
      <c r="F19" s="1"/>
      <c r="G19" s="1"/>
      <c r="H19" s="1"/>
      <c r="I19" s="1"/>
    </row>
    <row r="20" spans="2:11" ht="18">
      <c r="B20" s="1"/>
      <c r="D20" s="1"/>
      <c r="E20" s="1"/>
      <c r="F20" s="1"/>
      <c r="I20" s="1"/>
      <c r="K20" s="2"/>
    </row>
    <row r="21" spans="2:5" ht="18">
      <c r="B21" s="1" t="s">
        <v>326</v>
      </c>
      <c r="D21" s="1">
        <v>2400</v>
      </c>
      <c r="E21" s="1" t="s">
        <v>0</v>
      </c>
    </row>
    <row r="22" spans="2:11" ht="18">
      <c r="B22" s="1" t="s">
        <v>327</v>
      </c>
      <c r="D22" s="1">
        <v>5000</v>
      </c>
      <c r="E22" s="1" t="s">
        <v>0</v>
      </c>
      <c r="F22" s="1"/>
      <c r="K22" s="2"/>
    </row>
    <row r="23" spans="2:6" ht="18">
      <c r="B23" s="1"/>
      <c r="C23" s="1"/>
      <c r="D23" s="1"/>
      <c r="E23" s="1"/>
      <c r="F23" s="1"/>
    </row>
    <row r="24" spans="2:9" ht="18">
      <c r="B24" s="1"/>
      <c r="C24" s="1"/>
      <c r="D24" s="1"/>
      <c r="E24" s="1"/>
      <c r="I24" s="1"/>
    </row>
    <row r="25" spans="2:9" ht="18">
      <c r="B25" s="1" t="s">
        <v>30</v>
      </c>
      <c r="C25" s="1"/>
      <c r="D25" s="1">
        <f>D16+D20+D21+D22</f>
        <v>166880.73</v>
      </c>
      <c r="E25" s="1" t="s">
        <v>0</v>
      </c>
      <c r="F25" s="1"/>
      <c r="I25" s="1"/>
    </row>
    <row r="26" ht="18">
      <c r="F26" s="1"/>
    </row>
    <row r="27" spans="1:6" ht="18">
      <c r="A27" s="1"/>
      <c r="B27" s="1" t="s">
        <v>61</v>
      </c>
      <c r="F27" s="1"/>
    </row>
    <row r="28" spans="1:6" ht="18">
      <c r="A28" s="1"/>
      <c r="B28" s="1" t="s">
        <v>176</v>
      </c>
      <c r="D28" s="1">
        <f>D7+D11-D25</f>
        <v>9522.369999999995</v>
      </c>
      <c r="E28" s="1" t="s">
        <v>0</v>
      </c>
      <c r="F28" s="1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75121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22" right="0.28" top="1" bottom="1" header="0.5" footer="0.5"/>
  <pageSetup horizontalDpi="600" verticalDpi="600" orientation="portrait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1.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289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0" ht="18">
      <c r="B5" s="1" t="s">
        <v>33</v>
      </c>
      <c r="C5" s="1"/>
      <c r="D5" s="1"/>
      <c r="E5" s="1"/>
      <c r="F5" s="1"/>
      <c r="G5" s="2"/>
      <c r="H5" s="2"/>
      <c r="I5" s="2"/>
      <c r="J5" s="2"/>
    </row>
    <row r="6" spans="2:11" ht="20.25">
      <c r="B6" s="7"/>
      <c r="C6" s="1"/>
      <c r="D6" s="1"/>
      <c r="E6" s="1"/>
      <c r="F6" s="1"/>
      <c r="G6" s="2"/>
      <c r="H6" s="2"/>
      <c r="I6" s="2"/>
      <c r="J6" s="2"/>
      <c r="K6" s="2"/>
    </row>
    <row r="7" spans="2:11" ht="18">
      <c r="B7" s="1" t="s">
        <v>88</v>
      </c>
      <c r="C7" s="1"/>
      <c r="D7" s="1">
        <v>-194307.94</v>
      </c>
      <c r="E7" s="1" t="s">
        <v>0</v>
      </c>
      <c r="F7" s="1"/>
      <c r="G7" s="2"/>
      <c r="H7" s="2"/>
      <c r="I7" s="2"/>
      <c r="J7" s="2"/>
      <c r="K7" s="2"/>
    </row>
    <row r="8" spans="2:10" ht="18">
      <c r="B8" s="1" t="s">
        <v>34</v>
      </c>
      <c r="C8" s="1"/>
      <c r="D8" s="1"/>
      <c r="E8" s="1"/>
      <c r="F8" s="1"/>
      <c r="G8" s="2"/>
      <c r="H8" s="2"/>
      <c r="I8" s="2"/>
      <c r="J8" s="2"/>
    </row>
    <row r="9" spans="2:10" ht="18">
      <c r="B9" s="1" t="s">
        <v>83</v>
      </c>
      <c r="C9" s="1"/>
      <c r="D9" s="1">
        <v>332385.6</v>
      </c>
      <c r="E9" s="1" t="s">
        <v>0</v>
      </c>
      <c r="F9" s="1"/>
      <c r="G9" s="2"/>
      <c r="H9" s="2"/>
      <c r="I9" s="2"/>
      <c r="J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326992.41</v>
      </c>
      <c r="E11" s="1" t="s">
        <v>0</v>
      </c>
      <c r="F11" s="1"/>
      <c r="G11" s="2"/>
      <c r="H11" s="2"/>
      <c r="I11" s="2"/>
      <c r="K11" s="2"/>
    </row>
    <row r="12" spans="2:11" ht="18">
      <c r="B12" s="1" t="s">
        <v>69</v>
      </c>
      <c r="D12" s="1">
        <f>ROUND((D11*14.3%),2)</f>
        <v>46759.91</v>
      </c>
      <c r="E12" s="1" t="s">
        <v>0</v>
      </c>
      <c r="F12" s="1"/>
      <c r="H12" s="2"/>
      <c r="I12" s="2"/>
      <c r="J12" s="2"/>
      <c r="K12" s="2"/>
    </row>
    <row r="13" spans="2:13" ht="18">
      <c r="B13" s="1"/>
      <c r="C13" s="1"/>
      <c r="D13" s="1"/>
      <c r="E13" s="1"/>
      <c r="F13" s="1"/>
      <c r="G13" s="2"/>
      <c r="H13" s="2"/>
      <c r="I13" s="2"/>
      <c r="J13" s="2"/>
      <c r="K13" s="2"/>
      <c r="M13" s="2"/>
    </row>
    <row r="14" spans="2:10" ht="18">
      <c r="B14" s="1" t="s">
        <v>19</v>
      </c>
      <c r="D14" s="1"/>
      <c r="E14" s="1"/>
      <c r="F14" s="1"/>
      <c r="G14" s="1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ROUND((D9*85.7%),2)</f>
        <v>284854.46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2"/>
      <c r="I17" s="2"/>
      <c r="J17" s="2"/>
      <c r="K17" s="2"/>
    </row>
    <row r="18" spans="2:10" ht="18">
      <c r="B18" s="1" t="s">
        <v>64</v>
      </c>
      <c r="D18" s="1">
        <f>ROUND((D9*9.7%),2)</f>
        <v>32241.4</v>
      </c>
      <c r="E18" s="1" t="s">
        <v>0</v>
      </c>
      <c r="F18" s="1"/>
      <c r="G18" s="1"/>
      <c r="H18" s="2"/>
      <c r="I18" s="2"/>
      <c r="J18" s="2"/>
    </row>
    <row r="19" spans="2:10" ht="18">
      <c r="B19" s="1" t="s">
        <v>65</v>
      </c>
      <c r="D19" s="1">
        <f>ROUND((D9*5.9%),2)</f>
        <v>19610.75</v>
      </c>
      <c r="E19" s="1" t="s">
        <v>0</v>
      </c>
      <c r="F19" s="1"/>
      <c r="H19" s="2"/>
      <c r="I19" s="2"/>
      <c r="J19" s="2"/>
    </row>
    <row r="20" spans="2:11" ht="18">
      <c r="B20" s="1" t="s">
        <v>129</v>
      </c>
      <c r="D20" s="1">
        <v>1800</v>
      </c>
      <c r="E20" s="1" t="s">
        <v>0</v>
      </c>
      <c r="F20" s="1"/>
      <c r="H20" s="2"/>
      <c r="I20" s="2"/>
      <c r="J20" s="2"/>
      <c r="K20" s="2"/>
    </row>
    <row r="21" spans="2:10" ht="18">
      <c r="B21" s="1" t="s">
        <v>20</v>
      </c>
      <c r="D21" s="1">
        <v>18000</v>
      </c>
      <c r="E21" s="1" t="s">
        <v>0</v>
      </c>
      <c r="H21" s="2"/>
      <c r="I21" s="2"/>
      <c r="J21" s="2"/>
    </row>
    <row r="22" spans="2:11" ht="18">
      <c r="B22" s="1"/>
      <c r="D22" s="1"/>
      <c r="E22" s="1"/>
      <c r="F22" s="1"/>
      <c r="G22" s="1"/>
      <c r="H22" s="1"/>
      <c r="I22" s="1"/>
      <c r="K22" s="2"/>
    </row>
    <row r="23" spans="2:9" ht="18">
      <c r="B23" s="1"/>
      <c r="C23" s="1"/>
      <c r="D23" s="1"/>
      <c r="E23" s="1"/>
      <c r="F23" s="1"/>
      <c r="I23" s="1"/>
    </row>
    <row r="24" spans="2:9" ht="18">
      <c r="B24" s="1"/>
      <c r="C24" s="1"/>
      <c r="D24" s="1"/>
      <c r="E24" s="1"/>
      <c r="I24" s="1"/>
    </row>
    <row r="25" spans="2:9" ht="18">
      <c r="B25" s="1" t="s">
        <v>30</v>
      </c>
      <c r="C25" s="1"/>
      <c r="D25" s="1">
        <f>D16+D20+D21</f>
        <v>304654.46</v>
      </c>
      <c r="E25" s="1" t="s">
        <v>0</v>
      </c>
      <c r="F25" s="1"/>
      <c r="I25" s="1"/>
    </row>
    <row r="26" ht="18">
      <c r="F26" s="1"/>
    </row>
    <row r="27" spans="1:6" ht="18">
      <c r="A27" s="1"/>
      <c r="B27" s="1" t="s">
        <v>61</v>
      </c>
      <c r="F27" s="1"/>
    </row>
    <row r="28" spans="1:6" ht="18">
      <c r="A28" s="1"/>
      <c r="B28" s="1" t="s">
        <v>176</v>
      </c>
      <c r="D28" s="1">
        <f>D7+D11-D25</f>
        <v>-171969.99000000005</v>
      </c>
      <c r="E28" s="1" t="s">
        <v>0</v>
      </c>
      <c r="F28" s="1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1:12" s="1" customFormat="1" ht="18">
      <c r="A31"/>
      <c r="B31" s="1" t="s">
        <v>176</v>
      </c>
      <c r="C31"/>
      <c r="D31" s="1">
        <v>53644.3</v>
      </c>
      <c r="E31" s="1" t="s">
        <v>0</v>
      </c>
      <c r="F31"/>
      <c r="G31"/>
      <c r="H31"/>
      <c r="I31"/>
      <c r="J31"/>
      <c r="K31"/>
      <c r="L31"/>
    </row>
    <row r="32" spans="1:12" s="1" customFormat="1" ht="18">
      <c r="A32"/>
      <c r="C32"/>
      <c r="F32"/>
      <c r="G32"/>
      <c r="H32"/>
      <c r="I32"/>
      <c r="J32"/>
      <c r="K32"/>
      <c r="L32"/>
    </row>
    <row r="33" spans="2:12" s="1" customFormat="1" ht="18">
      <c r="B33"/>
      <c r="C33"/>
      <c r="D33"/>
      <c r="E33"/>
      <c r="F33"/>
      <c r="G33"/>
      <c r="H33"/>
      <c r="I33"/>
      <c r="J33"/>
      <c r="K33"/>
      <c r="L33"/>
    </row>
    <row r="34" spans="2:12" s="1" customFormat="1" ht="18">
      <c r="B34" t="s">
        <v>57</v>
      </c>
      <c r="C34"/>
      <c r="D34"/>
      <c r="E34"/>
      <c r="F34"/>
      <c r="G34"/>
      <c r="H34"/>
      <c r="I34"/>
      <c r="J34"/>
      <c r="K34"/>
      <c r="L34"/>
    </row>
    <row r="35" spans="2:12" s="1" customFormat="1" ht="18">
      <c r="B35"/>
      <c r="C35"/>
      <c r="D35"/>
      <c r="E35"/>
      <c r="F35"/>
      <c r="G35"/>
      <c r="H35"/>
      <c r="I35"/>
      <c r="J35"/>
      <c r="K35"/>
      <c r="L35"/>
    </row>
    <row r="36" spans="2:12" s="1" customFormat="1" ht="18">
      <c r="B36" t="s">
        <v>58</v>
      </c>
      <c r="C36"/>
      <c r="D36"/>
      <c r="E36"/>
      <c r="F36"/>
      <c r="G36"/>
      <c r="H36"/>
      <c r="I36"/>
      <c r="J36"/>
      <c r="K36"/>
      <c r="L36"/>
    </row>
    <row r="37" spans="1:12" s="1" customFormat="1" ht="18">
      <c r="A37"/>
      <c r="B37"/>
      <c r="C37"/>
      <c r="D37"/>
      <c r="E37"/>
      <c r="F37"/>
      <c r="G37"/>
      <c r="H37"/>
      <c r="I37"/>
      <c r="J37"/>
      <c r="K37"/>
      <c r="L37"/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  <row r="140" spans="1:12" s="2" customFormat="1" ht="15.7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2" customFormat="1" ht="15.7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2" customFormat="1" ht="15.7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2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2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2" customFormat="1" ht="15.7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2" customFormat="1" ht="15.7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2" customFormat="1" ht="15.7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2" customFormat="1" ht="15.7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2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2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2" customFormat="1" ht="15.7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2" customFormat="1" ht="15.7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2" customFormat="1" ht="15.7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2" customFormat="1" ht="15.7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2" customFormat="1" ht="15.7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2" customFormat="1" ht="15.7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2" customFormat="1" ht="15.7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2" customFormat="1" ht="15.7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2" customFormat="1" ht="15.7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2" customFormat="1" ht="15.7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2" customFormat="1" ht="15.7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2" customFormat="1" ht="15.7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2" customFormat="1" ht="15.7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2" customFormat="1" ht="15.7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2" customFormat="1" ht="15.7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2" customFormat="1" ht="15.7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2" customFormat="1" ht="15.7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ht="15.75" customHeight="1"/>
    <row r="169" ht="15.75" customHeight="1"/>
    <row r="170" ht="15.75" customHeight="1"/>
    <row r="171" ht="15.75" customHeight="1"/>
    <row r="172" ht="15.75" customHeight="1"/>
  </sheetData>
  <sheetProtection/>
  <printOptions/>
  <pageMargins left="0.19" right="0.19" top="0.27" bottom="0.28" header="0.2" footer="0.25"/>
  <pageSetup horizontalDpi="600" verticalDpi="600" orientation="portrait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B1:M55"/>
  <sheetViews>
    <sheetView zoomScalePageLayoutView="0" workbookViewId="0" topLeftCell="B1">
      <selection activeCell="H1" sqref="H1:L16384"/>
    </sheetView>
  </sheetViews>
  <sheetFormatPr defaultColWidth="9.00390625" defaultRowHeight="12.75"/>
  <cols>
    <col min="1" max="1" width="5.25390625" style="0" customWidth="1"/>
    <col min="2" max="2" width="22.125" style="0" customWidth="1"/>
    <col min="3" max="3" width="24.125" style="0" customWidth="1"/>
    <col min="4" max="4" width="18.25390625" style="0" customWidth="1"/>
    <col min="5" max="5" width="7.875" style="0" customWidth="1"/>
    <col min="6" max="6" width="14.375" style="0" customWidth="1"/>
    <col min="9" max="9" width="12.375" style="0" customWidth="1"/>
    <col min="10" max="10" width="12.25390625" style="0" customWidth="1"/>
    <col min="11" max="11" width="12.375" style="0" customWidth="1"/>
  </cols>
  <sheetData>
    <row r="1" spans="2:8" ht="18">
      <c r="B1" s="11" t="s">
        <v>94</v>
      </c>
      <c r="C1" s="11"/>
      <c r="D1" s="11"/>
      <c r="E1" s="11"/>
      <c r="F1" s="11"/>
      <c r="G1" s="11"/>
      <c r="H1" s="1"/>
    </row>
    <row r="2" spans="2:11" ht="15.75">
      <c r="B2" s="11" t="s">
        <v>290</v>
      </c>
      <c r="C2" s="11"/>
      <c r="D2" s="11"/>
      <c r="E2" s="11"/>
      <c r="F2" s="11"/>
      <c r="G2" s="11"/>
      <c r="H2" s="15"/>
      <c r="I2" s="2"/>
      <c r="J2" s="2"/>
      <c r="K2" s="2"/>
    </row>
    <row r="3" spans="2:11" ht="15.75">
      <c r="B3" s="11" t="s">
        <v>86</v>
      </c>
      <c r="C3" s="11"/>
      <c r="D3" s="11"/>
      <c r="E3" s="11"/>
      <c r="F3" s="11"/>
      <c r="G3" s="11"/>
      <c r="H3" s="15"/>
      <c r="I3" s="2"/>
      <c r="J3" s="2"/>
      <c r="K3" s="2"/>
    </row>
    <row r="4" spans="6:11" ht="15.75">
      <c r="F4" s="11"/>
      <c r="G4" s="11"/>
      <c r="H4" s="15"/>
      <c r="I4" s="2"/>
      <c r="K4" s="2"/>
    </row>
    <row r="5" spans="2:11" ht="15">
      <c r="B5" s="11" t="s">
        <v>88</v>
      </c>
      <c r="C5" s="11"/>
      <c r="D5" s="11">
        <v>4321.82</v>
      </c>
      <c r="E5" s="11" t="s">
        <v>0</v>
      </c>
      <c r="F5" s="11"/>
      <c r="G5" s="11"/>
      <c r="H5" s="2"/>
      <c r="I5" s="2"/>
      <c r="K5" s="2"/>
    </row>
    <row r="6" spans="2:11" ht="15">
      <c r="B6" s="11" t="s">
        <v>34</v>
      </c>
      <c r="C6" s="11"/>
      <c r="D6" s="11"/>
      <c r="E6" s="11"/>
      <c r="F6" s="11"/>
      <c r="G6" s="11"/>
      <c r="H6" s="2"/>
      <c r="I6" s="2"/>
      <c r="K6" s="2"/>
    </row>
    <row r="7" spans="2:11" ht="15">
      <c r="B7" s="11" t="s">
        <v>83</v>
      </c>
      <c r="C7" s="11"/>
      <c r="D7" s="11">
        <v>154320.52</v>
      </c>
      <c r="E7" s="11" t="s">
        <v>0</v>
      </c>
      <c r="F7" s="11"/>
      <c r="G7" s="11"/>
      <c r="H7" s="2"/>
      <c r="I7" s="2"/>
      <c r="K7" s="2"/>
    </row>
    <row r="8" spans="2:11" ht="15">
      <c r="B8" s="11" t="s">
        <v>36</v>
      </c>
      <c r="C8" s="11"/>
      <c r="D8" s="11"/>
      <c r="E8" s="11"/>
      <c r="F8" s="11"/>
      <c r="G8" s="11"/>
      <c r="H8" s="2"/>
      <c r="I8" s="2"/>
      <c r="J8" s="2"/>
      <c r="K8" s="2"/>
    </row>
    <row r="9" spans="2:11" ht="15">
      <c r="B9" s="11" t="s">
        <v>83</v>
      </c>
      <c r="C9" s="11"/>
      <c r="D9" s="11">
        <v>156780.63</v>
      </c>
      <c r="E9" s="11" t="s">
        <v>0</v>
      </c>
      <c r="F9" s="11"/>
      <c r="G9" s="11"/>
      <c r="H9" s="2"/>
      <c r="I9" s="2"/>
      <c r="J9" s="2"/>
      <c r="K9" s="2"/>
    </row>
    <row r="10" spans="2:11" ht="15">
      <c r="B10" s="11" t="s">
        <v>69</v>
      </c>
      <c r="C10" s="11"/>
      <c r="D10" s="11">
        <f>ROUND((D9*14.3%),2)</f>
        <v>22419.63</v>
      </c>
      <c r="E10" s="11" t="s">
        <v>0</v>
      </c>
      <c r="F10" s="11"/>
      <c r="G10" s="11"/>
      <c r="H10" s="2"/>
      <c r="I10" s="2"/>
      <c r="J10" s="2"/>
      <c r="K10" s="2"/>
    </row>
    <row r="11" spans="2:11" ht="15">
      <c r="B11" s="11" t="s">
        <v>85</v>
      </c>
      <c r="C11" s="11"/>
      <c r="D11" s="11">
        <f>ROUND((D9*6.1%),2)</f>
        <v>9563.62</v>
      </c>
      <c r="E11" s="11" t="s">
        <v>0</v>
      </c>
      <c r="F11" s="11"/>
      <c r="G11" s="11"/>
      <c r="H11" s="2"/>
      <c r="I11" s="2"/>
      <c r="J11" s="2"/>
      <c r="K11" s="2"/>
    </row>
    <row r="12" spans="2:11" ht="15">
      <c r="B12" s="11" t="s">
        <v>75</v>
      </c>
      <c r="C12" s="11"/>
      <c r="D12" s="11">
        <v>4800</v>
      </c>
      <c r="E12" s="11" t="s">
        <v>0</v>
      </c>
      <c r="F12" s="11"/>
      <c r="G12" s="11"/>
      <c r="I12" s="2"/>
      <c r="J12" s="2"/>
      <c r="K12" s="2"/>
    </row>
    <row r="13" spans="2:11" ht="15">
      <c r="B13" s="11" t="s">
        <v>19</v>
      </c>
      <c r="C13" s="11"/>
      <c r="D13" s="11"/>
      <c r="E13" s="11"/>
      <c r="F13" s="11"/>
      <c r="G13" s="11"/>
      <c r="H13" s="2"/>
      <c r="I13" s="2"/>
      <c r="J13" s="2"/>
      <c r="K13" s="2"/>
    </row>
    <row r="14" spans="2:13" ht="15">
      <c r="B14" s="11" t="s">
        <v>62</v>
      </c>
      <c r="C14" s="11"/>
      <c r="D14" s="11"/>
      <c r="E14" s="11"/>
      <c r="F14" s="11"/>
      <c r="G14" s="11"/>
      <c r="H14" s="2"/>
      <c r="I14" s="2"/>
      <c r="J14" s="2"/>
      <c r="K14" s="2"/>
      <c r="M14" s="2"/>
    </row>
    <row r="15" spans="2:7" ht="15">
      <c r="B15" s="11" t="s">
        <v>83</v>
      </c>
      <c r="C15" s="11"/>
      <c r="D15" s="11">
        <f>ROUND((D7*79.6%),2)</f>
        <v>122839.13</v>
      </c>
      <c r="E15" s="11" t="s">
        <v>0</v>
      </c>
      <c r="F15" s="11"/>
      <c r="G15" s="11"/>
    </row>
    <row r="16" spans="2:7" ht="15">
      <c r="B16" s="11" t="s">
        <v>67</v>
      </c>
      <c r="C16" s="11"/>
      <c r="D16" s="11"/>
      <c r="E16" s="11"/>
      <c r="F16" s="11"/>
      <c r="G16" s="11"/>
    </row>
    <row r="17" spans="2:7" ht="15">
      <c r="B17" s="11" t="s">
        <v>64</v>
      </c>
      <c r="C17" s="11"/>
      <c r="D17" s="11">
        <f>ROUND((D7*9.7%),2)</f>
        <v>14969.09</v>
      </c>
      <c r="E17" s="11" t="s">
        <v>0</v>
      </c>
      <c r="F17" s="11"/>
      <c r="G17" s="11"/>
    </row>
    <row r="18" spans="2:7" ht="15">
      <c r="B18" s="11" t="s">
        <v>74</v>
      </c>
      <c r="C18" s="11"/>
      <c r="D18" s="11">
        <f>ROUND((D7*5.9%),2)</f>
        <v>9104.91</v>
      </c>
      <c r="E18" s="11" t="s">
        <v>0</v>
      </c>
      <c r="F18" s="11"/>
      <c r="G18" s="11"/>
    </row>
    <row r="19" spans="2:7" ht="15">
      <c r="B19" s="11"/>
      <c r="C19" s="11"/>
      <c r="D19" s="11"/>
      <c r="E19" s="11"/>
      <c r="F19" s="11"/>
      <c r="G19" s="11"/>
    </row>
    <row r="20" spans="2:7" ht="15">
      <c r="B20" s="11"/>
      <c r="C20" s="11"/>
      <c r="D20" s="11"/>
      <c r="E20" s="11"/>
      <c r="F20" s="11"/>
      <c r="G20" s="11"/>
    </row>
    <row r="21" spans="2:7" ht="15">
      <c r="B21" s="11"/>
      <c r="C21" s="11"/>
      <c r="D21" s="11"/>
      <c r="E21" s="11"/>
      <c r="F21" s="11"/>
      <c r="G21" s="11"/>
    </row>
    <row r="22" spans="2:7" ht="15">
      <c r="B22" s="11"/>
      <c r="C22" s="11"/>
      <c r="D22" s="11"/>
      <c r="E22" s="11"/>
      <c r="F22" s="11"/>
      <c r="G22" s="11"/>
    </row>
    <row r="23" spans="2:7" ht="15">
      <c r="B23" s="11"/>
      <c r="C23" s="11"/>
      <c r="D23" s="11"/>
      <c r="E23" s="11"/>
      <c r="F23" s="11"/>
      <c r="G23" s="11"/>
    </row>
    <row r="24" spans="2:7" ht="15">
      <c r="B24" s="11"/>
      <c r="C24" s="11"/>
      <c r="D24" s="11"/>
      <c r="E24" s="11"/>
      <c r="F24" s="11"/>
      <c r="G24" s="11"/>
    </row>
    <row r="25" spans="2:7" ht="15">
      <c r="B25" s="11"/>
      <c r="C25" s="11"/>
      <c r="D25" s="11"/>
      <c r="E25" s="11"/>
      <c r="F25" s="11"/>
      <c r="G25" s="11"/>
    </row>
    <row r="26" spans="2:7" ht="15">
      <c r="B26" s="11"/>
      <c r="C26" s="11"/>
      <c r="D26" s="11"/>
      <c r="E26" s="11"/>
      <c r="F26" s="11"/>
      <c r="G26" s="11"/>
    </row>
    <row r="27" spans="2:7" ht="15">
      <c r="B27" s="11"/>
      <c r="C27" s="11"/>
      <c r="D27" s="11"/>
      <c r="E27" s="11"/>
      <c r="F27" s="11"/>
      <c r="G27" s="11"/>
    </row>
    <row r="28" spans="2:7" ht="15">
      <c r="B28" s="11" t="s">
        <v>47</v>
      </c>
      <c r="C28" s="11"/>
      <c r="D28" s="11">
        <f>D15</f>
        <v>122839.13</v>
      </c>
      <c r="E28" s="11" t="s">
        <v>0</v>
      </c>
      <c r="F28" s="11"/>
      <c r="G28" s="11"/>
    </row>
    <row r="29" spans="2:7" ht="15">
      <c r="B29" s="11"/>
      <c r="C29" s="11"/>
      <c r="D29" s="11"/>
      <c r="E29" s="11"/>
      <c r="F29" s="11"/>
      <c r="G29" s="11"/>
    </row>
    <row r="30" spans="2:7" ht="15">
      <c r="B30" s="11" t="s">
        <v>61</v>
      </c>
      <c r="C30" s="11"/>
      <c r="D30" s="11"/>
      <c r="E30" s="11"/>
      <c r="F30" s="11"/>
      <c r="G30" s="11"/>
    </row>
    <row r="31" spans="2:7" ht="15">
      <c r="B31" s="11" t="s">
        <v>176</v>
      </c>
      <c r="C31" s="11"/>
      <c r="D31" s="11">
        <f>D5+D9+D12-D28</f>
        <v>43063.32000000001</v>
      </c>
      <c r="E31" s="11" t="s">
        <v>0</v>
      </c>
      <c r="F31" s="11"/>
      <c r="G31" s="11"/>
    </row>
    <row r="32" spans="2:7" ht="15">
      <c r="B32" s="11"/>
      <c r="C32" s="11"/>
      <c r="D32" s="11"/>
      <c r="E32" s="11"/>
      <c r="F32" s="11"/>
      <c r="G32" s="11"/>
    </row>
    <row r="33" spans="2:7" ht="15.75">
      <c r="B33" s="11" t="s">
        <v>48</v>
      </c>
      <c r="C33" s="6"/>
      <c r="D33" s="6"/>
      <c r="E33" s="6"/>
      <c r="F33" s="11"/>
      <c r="G33" s="11"/>
    </row>
    <row r="34" spans="2:7" ht="15.75">
      <c r="B34" s="11" t="s">
        <v>177</v>
      </c>
      <c r="C34" s="6"/>
      <c r="D34" s="11">
        <v>4825.21</v>
      </c>
      <c r="E34" s="11" t="s">
        <v>0</v>
      </c>
      <c r="F34" s="11"/>
      <c r="G34" s="11"/>
    </row>
    <row r="35" spans="2:7" ht="15">
      <c r="B35" s="11"/>
      <c r="C35" s="11"/>
      <c r="D35" s="11"/>
      <c r="E35" s="11"/>
      <c r="F35" s="11"/>
      <c r="G35" s="11"/>
    </row>
    <row r="36" spans="2:7" ht="15">
      <c r="B36" s="11" t="s">
        <v>55</v>
      </c>
      <c r="C36" s="11"/>
      <c r="D36" s="11"/>
      <c r="E36" s="11"/>
      <c r="F36" s="11"/>
      <c r="G36" s="11"/>
    </row>
    <row r="37" spans="2:7" ht="15">
      <c r="B37" s="11"/>
      <c r="C37" s="11"/>
      <c r="D37" s="11"/>
      <c r="E37" s="11"/>
      <c r="F37" s="11"/>
      <c r="G37" s="11"/>
    </row>
    <row r="38" spans="2:7" ht="15">
      <c r="B38" s="11" t="s">
        <v>56</v>
      </c>
      <c r="C38" s="11"/>
      <c r="D38" s="11"/>
      <c r="E38" s="11"/>
      <c r="F38" s="11"/>
      <c r="G38" s="11"/>
    </row>
    <row r="39" spans="2:7" ht="15">
      <c r="B39" s="11"/>
      <c r="C39" s="11"/>
      <c r="D39" s="11"/>
      <c r="E39" s="11"/>
      <c r="F39" s="11"/>
      <c r="G39" s="11"/>
    </row>
    <row r="40" spans="6:7" ht="15">
      <c r="F40" s="11"/>
      <c r="G40" s="11"/>
    </row>
    <row r="41" spans="2:5" ht="15">
      <c r="B41" s="11"/>
      <c r="C41" s="11"/>
      <c r="D41" s="11"/>
      <c r="E41" s="11"/>
    </row>
    <row r="42" spans="6:7" ht="15">
      <c r="F42" s="11"/>
      <c r="G42" s="11"/>
    </row>
    <row r="44" spans="2:7" ht="15">
      <c r="B44" s="11"/>
      <c r="C44" s="11"/>
      <c r="D44" s="11"/>
      <c r="E44" s="11"/>
      <c r="F44" s="11"/>
      <c r="G44" s="11"/>
    </row>
    <row r="45" spans="2:7" ht="15">
      <c r="B45" s="11"/>
      <c r="C45" s="11"/>
      <c r="D45" s="11"/>
      <c r="E45" s="11"/>
      <c r="F45" s="11"/>
      <c r="G45" s="11"/>
    </row>
    <row r="46" spans="2:7" ht="15">
      <c r="B46" s="11"/>
      <c r="C46" s="11"/>
      <c r="D46" s="11"/>
      <c r="E46" s="11"/>
      <c r="F46" s="11"/>
      <c r="G46" s="11"/>
    </row>
    <row r="47" spans="2:7" ht="15">
      <c r="B47" s="11"/>
      <c r="C47" s="11"/>
      <c r="D47" s="11"/>
      <c r="E47" s="11"/>
      <c r="F47" s="11"/>
      <c r="G47" s="11"/>
    </row>
    <row r="48" spans="2:7" ht="15">
      <c r="B48" s="11"/>
      <c r="C48" s="11"/>
      <c r="D48" s="11"/>
      <c r="E48" s="11"/>
      <c r="F48" s="11"/>
      <c r="G48" s="11"/>
    </row>
    <row r="49" spans="2:7" ht="15">
      <c r="B49" s="11"/>
      <c r="C49" s="11"/>
      <c r="D49" s="11"/>
      <c r="E49" s="11"/>
      <c r="F49" s="11"/>
      <c r="G49" s="11"/>
    </row>
    <row r="50" spans="2:7" ht="15">
      <c r="B50" s="11"/>
      <c r="C50" s="11"/>
      <c r="D50" s="11"/>
      <c r="E50" s="11"/>
      <c r="F50" s="11"/>
      <c r="G50" s="11"/>
    </row>
    <row r="51" spans="2:7" ht="15">
      <c r="B51" s="11"/>
      <c r="C51" s="11"/>
      <c r="D51" s="11"/>
      <c r="E51" s="11"/>
      <c r="F51" s="11"/>
      <c r="G51" s="11"/>
    </row>
    <row r="52" spans="2:7" ht="15">
      <c r="B52" s="11"/>
      <c r="C52" s="11"/>
      <c r="D52" s="11"/>
      <c r="E52" s="11"/>
      <c r="F52" s="11"/>
      <c r="G52" s="11"/>
    </row>
    <row r="53" spans="2:7" ht="15">
      <c r="B53" s="11"/>
      <c r="C53" s="11"/>
      <c r="D53" s="11"/>
      <c r="E53" s="11"/>
      <c r="F53" s="11"/>
      <c r="G53" s="11"/>
    </row>
    <row r="54" spans="2:7" ht="15">
      <c r="B54" s="11"/>
      <c r="C54" s="11"/>
      <c r="D54" s="11"/>
      <c r="E54" s="11"/>
      <c r="F54" s="11"/>
      <c r="G54" s="11"/>
    </row>
    <row r="55" spans="2:7" ht="15">
      <c r="B55" s="11"/>
      <c r="C55" s="11"/>
      <c r="D55" s="11"/>
      <c r="E55" s="11"/>
      <c r="F55" s="11"/>
      <c r="G55" s="11"/>
    </row>
  </sheetData>
  <sheetProtection/>
  <printOptions/>
  <pageMargins left="0.2" right="0.19" top="0.24" bottom="0.23" header="0.2" footer="0.19"/>
  <pageSetup horizontalDpi="600" verticalDpi="600" orientation="portrait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B1:M43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6.00390625" style="0" customWidth="1"/>
    <col min="2" max="2" width="22.00390625" style="0" customWidth="1"/>
    <col min="3" max="3" width="22.375" style="0" customWidth="1"/>
    <col min="4" max="4" width="16.875" style="0" customWidth="1"/>
    <col min="5" max="5" width="7.00390625" style="0" customWidth="1"/>
    <col min="6" max="6" width="15.375" style="0" customWidth="1"/>
    <col min="9" max="9" width="12.375" style="0" customWidth="1"/>
    <col min="10" max="10" width="12.25390625" style="0" customWidth="1"/>
    <col min="11" max="11" width="12.375" style="0" customWidth="1"/>
  </cols>
  <sheetData>
    <row r="1" spans="2:8" ht="18">
      <c r="B1" s="1" t="s">
        <v>31</v>
      </c>
      <c r="C1" s="1"/>
      <c r="D1" s="1"/>
      <c r="G1" s="1"/>
      <c r="H1" s="1"/>
    </row>
    <row r="2" spans="2:11" ht="18">
      <c r="B2" s="1" t="s">
        <v>291</v>
      </c>
      <c r="C2" s="1"/>
      <c r="D2" s="1"/>
      <c r="G2" s="1"/>
      <c r="H2" s="2"/>
      <c r="I2" s="2"/>
      <c r="J2" s="2"/>
      <c r="K2" s="2"/>
    </row>
    <row r="3" spans="2:11" ht="18">
      <c r="B3" s="1" t="s">
        <v>32</v>
      </c>
      <c r="C3" s="1"/>
      <c r="D3" s="1"/>
      <c r="G3" s="1"/>
      <c r="H3" s="2"/>
      <c r="I3" s="2"/>
      <c r="J3" s="2"/>
      <c r="K3" s="2"/>
    </row>
    <row r="4" spans="2:11" ht="18">
      <c r="B4" s="1" t="s">
        <v>33</v>
      </c>
      <c r="C4" s="1"/>
      <c r="D4" s="1"/>
      <c r="E4" s="1"/>
      <c r="F4" s="1"/>
      <c r="G4" s="1"/>
      <c r="H4" s="2"/>
      <c r="I4" s="2"/>
      <c r="K4" s="2"/>
    </row>
    <row r="5" spans="2:11" ht="18">
      <c r="B5" s="1"/>
      <c r="C5" s="1"/>
      <c r="D5" s="1"/>
      <c r="E5" s="1"/>
      <c r="F5" s="1"/>
      <c r="G5" s="1"/>
      <c r="H5" s="2"/>
      <c r="I5" s="2"/>
      <c r="K5" s="2"/>
    </row>
    <row r="6" spans="2:11" ht="15">
      <c r="B6" s="11" t="s">
        <v>88</v>
      </c>
      <c r="C6" s="11"/>
      <c r="D6" s="11">
        <v>23053.98</v>
      </c>
      <c r="E6" s="11" t="s">
        <v>0</v>
      </c>
      <c r="F6" s="11"/>
      <c r="G6" s="11"/>
      <c r="H6" s="2"/>
      <c r="I6" s="2"/>
      <c r="K6" s="2"/>
    </row>
    <row r="7" spans="2:11" ht="15">
      <c r="B7" s="11" t="s">
        <v>34</v>
      </c>
      <c r="C7" s="11"/>
      <c r="D7" s="11"/>
      <c r="E7" s="11"/>
      <c r="F7" s="11"/>
      <c r="G7" s="11"/>
      <c r="H7" s="2"/>
      <c r="I7" s="2"/>
      <c r="K7" s="2"/>
    </row>
    <row r="8" spans="2:11" ht="15">
      <c r="B8" s="11" t="s">
        <v>83</v>
      </c>
      <c r="C8" s="11"/>
      <c r="D8" s="11">
        <v>325293.92</v>
      </c>
      <c r="E8" s="11" t="s">
        <v>0</v>
      </c>
      <c r="F8" s="11"/>
      <c r="G8" s="11"/>
      <c r="H8" s="2"/>
      <c r="I8" s="2"/>
      <c r="J8" s="2"/>
      <c r="K8" s="2"/>
    </row>
    <row r="9" spans="2:11" ht="15">
      <c r="B9" s="11" t="s">
        <v>36</v>
      </c>
      <c r="C9" s="11"/>
      <c r="D9" s="11"/>
      <c r="E9" s="11"/>
      <c r="F9" s="11"/>
      <c r="G9" s="11"/>
      <c r="H9" s="2"/>
      <c r="I9" s="2"/>
      <c r="J9" s="2"/>
      <c r="K9" s="2"/>
    </row>
    <row r="10" spans="2:11" ht="15">
      <c r="B10" s="11" t="s">
        <v>83</v>
      </c>
      <c r="C10" s="11"/>
      <c r="D10" s="11">
        <v>314401.69</v>
      </c>
      <c r="E10" s="11" t="s">
        <v>0</v>
      </c>
      <c r="F10" s="11"/>
      <c r="G10" s="11"/>
      <c r="H10" s="2"/>
      <c r="I10" s="2"/>
      <c r="J10" s="2"/>
      <c r="K10" s="2"/>
    </row>
    <row r="11" spans="2:11" ht="15">
      <c r="B11" s="11" t="s">
        <v>69</v>
      </c>
      <c r="C11" s="11"/>
      <c r="D11" s="11">
        <f>ROUND((D10*14.3%),2)</f>
        <v>44959.44</v>
      </c>
      <c r="E11" s="11" t="s">
        <v>0</v>
      </c>
      <c r="F11" s="11"/>
      <c r="G11" s="11"/>
      <c r="H11" s="2"/>
      <c r="I11" s="2"/>
      <c r="J11" s="2"/>
      <c r="K11" s="2"/>
    </row>
    <row r="12" spans="2:11" ht="15">
      <c r="B12" s="11"/>
      <c r="C12" s="11"/>
      <c r="D12" s="11"/>
      <c r="E12" s="11"/>
      <c r="F12" s="11"/>
      <c r="G12" s="11"/>
      <c r="I12" s="2"/>
      <c r="J12" s="2"/>
      <c r="K12" s="2"/>
    </row>
    <row r="13" spans="2:11" ht="15">
      <c r="B13" s="11" t="s">
        <v>79</v>
      </c>
      <c r="C13" s="11"/>
      <c r="D13" s="11">
        <f>D11+D12</f>
        <v>44959.44</v>
      </c>
      <c r="E13" s="11" t="s">
        <v>0</v>
      </c>
      <c r="F13" s="11"/>
      <c r="G13" s="11"/>
      <c r="H13" s="2"/>
      <c r="I13" s="2"/>
      <c r="J13" s="2"/>
      <c r="K13" s="2"/>
    </row>
    <row r="14" spans="2:13" ht="18">
      <c r="B14" s="11" t="s">
        <v>29</v>
      </c>
      <c r="C14" s="11"/>
      <c r="D14" s="11"/>
      <c r="E14" s="11"/>
      <c r="F14" s="11"/>
      <c r="G14" s="11"/>
      <c r="H14" s="1"/>
      <c r="M14" s="2"/>
    </row>
    <row r="15" spans="2:7" ht="15">
      <c r="B15" s="11" t="s">
        <v>26</v>
      </c>
      <c r="C15" s="11"/>
      <c r="D15" s="11">
        <v>4800</v>
      </c>
      <c r="E15" s="11" t="s">
        <v>0</v>
      </c>
      <c r="F15" s="11"/>
      <c r="G15" s="11"/>
    </row>
    <row r="16" spans="2:7" ht="15">
      <c r="B16" s="11" t="s">
        <v>27</v>
      </c>
      <c r="C16" s="11"/>
      <c r="D16" s="11">
        <v>1800</v>
      </c>
      <c r="E16" s="11" t="s">
        <v>0</v>
      </c>
      <c r="F16" s="11"/>
      <c r="G16" s="11"/>
    </row>
    <row r="17" spans="2:7" ht="15">
      <c r="B17" s="11" t="s">
        <v>28</v>
      </c>
      <c r="C17" s="11"/>
      <c r="D17" s="11">
        <v>4800</v>
      </c>
      <c r="E17" s="11" t="s">
        <v>0</v>
      </c>
      <c r="F17" s="11"/>
      <c r="G17" s="11"/>
    </row>
    <row r="18" spans="2:7" ht="15">
      <c r="B18" s="11" t="s">
        <v>50</v>
      </c>
      <c r="C18" s="11"/>
      <c r="D18" s="11">
        <v>8472</v>
      </c>
      <c r="E18" s="11" t="s">
        <v>0</v>
      </c>
      <c r="F18" s="11"/>
      <c r="G18" s="11"/>
    </row>
    <row r="19" spans="2:7" ht="15">
      <c r="B19" s="11" t="s">
        <v>71</v>
      </c>
      <c r="C19" s="11"/>
      <c r="D19" s="11">
        <f>D10+D15+D16+D17+D18</f>
        <v>334273.69</v>
      </c>
      <c r="E19" s="11" t="s">
        <v>0</v>
      </c>
      <c r="F19" s="11"/>
      <c r="G19" s="11"/>
    </row>
    <row r="20" ht="15">
      <c r="G20" s="11"/>
    </row>
    <row r="21" spans="2:7" ht="15">
      <c r="B21" s="11" t="s">
        <v>19</v>
      </c>
      <c r="C21" s="11"/>
      <c r="D21" s="11"/>
      <c r="E21" s="11"/>
      <c r="F21" s="11"/>
      <c r="G21" s="11"/>
    </row>
    <row r="22" spans="2:7" ht="15">
      <c r="B22" s="11" t="s">
        <v>62</v>
      </c>
      <c r="C22" s="11"/>
      <c r="D22" s="11"/>
      <c r="E22" s="11"/>
      <c r="F22" s="11"/>
      <c r="G22" s="11"/>
    </row>
    <row r="23" spans="2:7" ht="15">
      <c r="B23" s="11" t="s">
        <v>83</v>
      </c>
      <c r="C23" s="11"/>
      <c r="D23" s="11">
        <f>ROUND((D8*85.7%),2)</f>
        <v>278776.89</v>
      </c>
      <c r="E23" s="11" t="s">
        <v>0</v>
      </c>
      <c r="F23" s="11"/>
      <c r="G23" s="11"/>
    </row>
    <row r="24" spans="2:7" ht="15">
      <c r="B24" s="11" t="s">
        <v>67</v>
      </c>
      <c r="C24" s="11"/>
      <c r="D24" s="11"/>
      <c r="E24" s="11"/>
      <c r="F24" s="11"/>
      <c r="G24" s="11"/>
    </row>
    <row r="25" spans="2:7" ht="15">
      <c r="B25" s="11" t="s">
        <v>64</v>
      </c>
      <c r="C25" s="11"/>
      <c r="D25" s="11">
        <f>ROUND((D8*9.7%),2)</f>
        <v>31553.51</v>
      </c>
      <c r="E25" s="11" t="s">
        <v>0</v>
      </c>
      <c r="F25" s="11"/>
      <c r="G25" s="11"/>
    </row>
    <row r="26" spans="2:7" ht="15">
      <c r="B26" s="11" t="s">
        <v>65</v>
      </c>
      <c r="C26" s="11"/>
      <c r="D26" s="11">
        <f>ROUND((D8*5.9%),2)</f>
        <v>19192.34</v>
      </c>
      <c r="E26" s="11" t="s">
        <v>0</v>
      </c>
      <c r="F26" s="11"/>
      <c r="G26" s="11"/>
    </row>
    <row r="27" spans="2:7" ht="15">
      <c r="B27" s="11" t="s">
        <v>11</v>
      </c>
      <c r="C27" s="11"/>
      <c r="D27" s="11">
        <v>3120</v>
      </c>
      <c r="E27" s="11" t="s">
        <v>0</v>
      </c>
      <c r="F27" s="11"/>
      <c r="G27" s="11"/>
    </row>
    <row r="28" spans="2:7" ht="15">
      <c r="B28" s="11" t="s">
        <v>20</v>
      </c>
      <c r="C28" s="11"/>
      <c r="D28" s="11">
        <v>1350</v>
      </c>
      <c r="E28" s="11" t="s">
        <v>0</v>
      </c>
      <c r="F28" s="11"/>
      <c r="G28" s="11"/>
    </row>
    <row r="29" spans="2:7" ht="15">
      <c r="B29" s="11" t="s">
        <v>76</v>
      </c>
      <c r="C29" s="11"/>
      <c r="D29" s="11">
        <v>500</v>
      </c>
      <c r="E29" s="11" t="s">
        <v>0</v>
      </c>
      <c r="F29" s="11"/>
      <c r="G29" s="11"/>
    </row>
    <row r="30" spans="2:7" ht="15">
      <c r="B30" s="11" t="s">
        <v>130</v>
      </c>
      <c r="C30" s="11"/>
      <c r="D30" s="11">
        <v>1000</v>
      </c>
      <c r="E30" s="11" t="s">
        <v>0</v>
      </c>
      <c r="F30" s="11"/>
      <c r="G30" s="11"/>
    </row>
    <row r="31" spans="2:7" ht="15">
      <c r="B31" s="11" t="s">
        <v>7</v>
      </c>
      <c r="C31" s="11"/>
      <c r="D31" s="11">
        <v>5600</v>
      </c>
      <c r="E31" s="11" t="s">
        <v>0</v>
      </c>
      <c r="F31" s="11"/>
      <c r="G31" s="11"/>
    </row>
    <row r="32" spans="2:7" ht="15">
      <c r="B32" s="11" t="s">
        <v>323</v>
      </c>
      <c r="C32" s="11"/>
      <c r="D32" s="11">
        <v>300</v>
      </c>
      <c r="E32" s="11" t="s">
        <v>0</v>
      </c>
      <c r="G32" s="11"/>
    </row>
    <row r="33" spans="2:7" ht="15">
      <c r="B33" s="11" t="s">
        <v>47</v>
      </c>
      <c r="C33" s="11"/>
      <c r="D33" s="11">
        <f>D23+D27+D28+D29+D30+D31+D32</f>
        <v>290646.89</v>
      </c>
      <c r="E33" s="11" t="s">
        <v>0</v>
      </c>
      <c r="F33" s="11"/>
      <c r="G33" s="11"/>
    </row>
    <row r="34" spans="2:7" ht="15">
      <c r="B34" s="11"/>
      <c r="C34" s="11"/>
      <c r="D34" s="11"/>
      <c r="E34" s="11"/>
      <c r="F34" s="11"/>
      <c r="G34" s="11"/>
    </row>
    <row r="35" spans="2:7" ht="15">
      <c r="B35" s="11" t="s">
        <v>61</v>
      </c>
      <c r="C35" s="11"/>
      <c r="D35" s="11"/>
      <c r="E35" s="11"/>
      <c r="F35" s="11"/>
      <c r="G35" s="11"/>
    </row>
    <row r="36" spans="2:7" ht="15">
      <c r="B36" s="11" t="s">
        <v>176</v>
      </c>
      <c r="C36" s="11"/>
      <c r="D36" s="11">
        <f>D6+D19-D33</f>
        <v>66680.77999999997</v>
      </c>
      <c r="E36" s="11" t="s">
        <v>0</v>
      </c>
      <c r="F36" s="11"/>
      <c r="G36" s="11"/>
    </row>
    <row r="37" spans="2:7" ht="15">
      <c r="B37" s="11"/>
      <c r="C37" s="11"/>
      <c r="D37" s="11"/>
      <c r="E37" s="11"/>
      <c r="F37" s="11"/>
      <c r="G37" s="11"/>
    </row>
    <row r="38" spans="2:5" ht="15.75">
      <c r="B38" s="11" t="s">
        <v>48</v>
      </c>
      <c r="C38" s="6"/>
      <c r="D38" s="6"/>
      <c r="E38" s="6"/>
    </row>
    <row r="39" spans="2:5" ht="15.75">
      <c r="B39" s="11" t="s">
        <v>177</v>
      </c>
      <c r="C39" s="6"/>
      <c r="D39" s="11">
        <v>35458.71</v>
      </c>
      <c r="E39" s="11" t="s">
        <v>0</v>
      </c>
    </row>
    <row r="40" spans="2:5" ht="18">
      <c r="B40" s="3"/>
      <c r="C40" s="13"/>
      <c r="D40" s="3"/>
      <c r="E40" s="3"/>
    </row>
    <row r="41" ht="12.75">
      <c r="B41" t="s">
        <v>51</v>
      </c>
    </row>
    <row r="43" ht="12.75">
      <c r="B43" t="s">
        <v>49</v>
      </c>
    </row>
  </sheetData>
  <sheetProtection/>
  <printOptions/>
  <pageMargins left="0.36" right="0.3" top="0.2" bottom="0.19" header="0.2" footer="0.19"/>
  <pageSetup horizontalDpi="600" verticalDpi="600"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B1:M43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5.125" style="0" customWidth="1"/>
    <col min="2" max="2" width="25.75390625" style="0" customWidth="1"/>
    <col min="3" max="3" width="18.125" style="0" customWidth="1"/>
    <col min="4" max="4" width="19.75390625" style="0" customWidth="1"/>
    <col min="5" max="5" width="6.625" style="0" customWidth="1"/>
    <col min="6" max="6" width="15.625" style="0" customWidth="1"/>
    <col min="8" max="8" width="7.75390625" style="0" customWidth="1"/>
    <col min="9" max="9" width="12.375" style="0" customWidth="1"/>
    <col min="10" max="10" width="12.625" style="0" customWidth="1"/>
    <col min="11" max="11" width="11.00390625" style="0" customWidth="1"/>
  </cols>
  <sheetData>
    <row r="1" spans="2:8" ht="18">
      <c r="B1" s="1" t="s">
        <v>31</v>
      </c>
      <c r="C1" s="1"/>
      <c r="D1" s="1"/>
      <c r="E1" s="1"/>
      <c r="F1" s="1"/>
      <c r="G1" s="1"/>
      <c r="H1" s="1"/>
    </row>
    <row r="2" spans="2:11" ht="18">
      <c r="B2" s="1" t="s">
        <v>292</v>
      </c>
      <c r="C2" s="1"/>
      <c r="D2" s="1"/>
      <c r="E2" s="1"/>
      <c r="F2" s="1"/>
      <c r="G2" s="1"/>
      <c r="H2" s="2"/>
      <c r="I2" s="2"/>
      <c r="J2" s="2"/>
      <c r="K2" s="2"/>
    </row>
    <row r="3" spans="2:11" ht="18">
      <c r="B3" s="1" t="s">
        <v>32</v>
      </c>
      <c r="C3" s="1"/>
      <c r="D3" s="1"/>
      <c r="E3" s="1"/>
      <c r="F3" s="1"/>
      <c r="G3" s="1"/>
      <c r="H3" s="2"/>
      <c r="I3" s="2"/>
      <c r="J3" s="2"/>
      <c r="K3" s="2"/>
    </row>
    <row r="4" spans="2:11" ht="18">
      <c r="B4" s="1" t="s">
        <v>33</v>
      </c>
      <c r="C4" s="1"/>
      <c r="D4" s="1"/>
      <c r="E4" s="1"/>
      <c r="F4" s="1"/>
      <c r="G4" s="1"/>
      <c r="H4" s="2"/>
      <c r="I4" s="2"/>
      <c r="K4" s="2"/>
    </row>
    <row r="5" spans="2:11" ht="18">
      <c r="B5" s="1"/>
      <c r="C5" s="1"/>
      <c r="D5" s="1"/>
      <c r="E5" s="1"/>
      <c r="F5" s="1"/>
      <c r="G5" s="1"/>
      <c r="H5" s="2"/>
      <c r="I5" s="2"/>
      <c r="K5" s="2"/>
    </row>
    <row r="6" spans="2:11" ht="18">
      <c r="B6" s="1" t="s">
        <v>88</v>
      </c>
      <c r="C6" s="1"/>
      <c r="D6" s="1">
        <v>8177.15</v>
      </c>
      <c r="E6" s="1" t="s">
        <v>0</v>
      </c>
      <c r="F6" s="1"/>
      <c r="G6" s="1"/>
      <c r="H6" s="2"/>
      <c r="I6" s="2"/>
      <c r="K6" s="2"/>
    </row>
    <row r="7" spans="2:11" ht="18">
      <c r="B7" s="1" t="s">
        <v>34</v>
      </c>
      <c r="C7" s="1"/>
      <c r="D7" s="1"/>
      <c r="E7" s="1"/>
      <c r="F7" s="1"/>
      <c r="G7" s="1"/>
      <c r="H7" s="2"/>
      <c r="I7" s="2"/>
      <c r="K7" s="2"/>
    </row>
    <row r="8" spans="2:11" ht="18">
      <c r="B8" s="1" t="s">
        <v>83</v>
      </c>
      <c r="C8" s="1"/>
      <c r="D8" s="1">
        <v>327096.09</v>
      </c>
      <c r="E8" s="1" t="s">
        <v>0</v>
      </c>
      <c r="F8" s="1"/>
      <c r="G8" s="1"/>
      <c r="H8" s="2"/>
      <c r="I8" s="2"/>
      <c r="J8" s="2"/>
      <c r="K8" s="2"/>
    </row>
    <row r="9" spans="2:11" ht="18">
      <c r="B9" s="1" t="s">
        <v>36</v>
      </c>
      <c r="C9" s="1"/>
      <c r="D9" s="1"/>
      <c r="E9" s="1"/>
      <c r="F9" s="1"/>
      <c r="G9" s="1"/>
      <c r="H9" s="2"/>
      <c r="I9" s="2"/>
      <c r="J9" s="2"/>
      <c r="K9" s="2"/>
    </row>
    <row r="10" spans="2:11" ht="18">
      <c r="B10" s="1" t="s">
        <v>83</v>
      </c>
      <c r="C10" s="1"/>
      <c r="D10" s="1">
        <v>324231.91</v>
      </c>
      <c r="E10" s="1" t="s">
        <v>0</v>
      </c>
      <c r="F10" s="1"/>
      <c r="G10" s="1"/>
      <c r="H10" s="2"/>
      <c r="I10" s="2"/>
      <c r="J10" s="2"/>
      <c r="K10" s="2"/>
    </row>
    <row r="11" spans="2:11" ht="18">
      <c r="B11" s="1" t="s">
        <v>69</v>
      </c>
      <c r="D11" s="1">
        <f>ROUND((D10*14.3%),2)</f>
        <v>46365.16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78</v>
      </c>
      <c r="D12" s="1">
        <f>ROUND((D10*6.1%),2)</f>
        <v>19778.15</v>
      </c>
      <c r="E12" s="1" t="s">
        <v>0</v>
      </c>
      <c r="I12" s="2"/>
      <c r="J12" s="2"/>
      <c r="K12" s="2"/>
    </row>
    <row r="13" spans="2:11" ht="18">
      <c r="B13" s="1" t="s">
        <v>80</v>
      </c>
      <c r="D13" s="1">
        <f>D11+D12</f>
        <v>66143.31</v>
      </c>
      <c r="E13" s="1" t="s">
        <v>0</v>
      </c>
      <c r="H13" s="2"/>
      <c r="I13" s="2"/>
      <c r="J13" s="2"/>
      <c r="K13" s="2"/>
    </row>
    <row r="14" spans="2:11" ht="18">
      <c r="B14" s="1" t="s">
        <v>29</v>
      </c>
      <c r="C14" s="1"/>
      <c r="D14" s="1"/>
      <c r="E14" s="1"/>
      <c r="F14" s="1"/>
      <c r="G14" s="1"/>
      <c r="H14" s="2"/>
      <c r="I14" s="2"/>
      <c r="J14" s="2"/>
      <c r="K14" s="2"/>
    </row>
    <row r="15" spans="2:13" ht="18">
      <c r="B15" s="1" t="s">
        <v>26</v>
      </c>
      <c r="C15" s="1"/>
      <c r="D15" s="1">
        <v>4800</v>
      </c>
      <c r="E15" s="1" t="s">
        <v>0</v>
      </c>
      <c r="F15" s="1"/>
      <c r="G15" s="1"/>
      <c r="H15" s="1"/>
      <c r="I15" s="2"/>
      <c r="M15" s="2"/>
    </row>
    <row r="16" spans="2:7" ht="18">
      <c r="B16" s="1" t="s">
        <v>28</v>
      </c>
      <c r="C16" s="1"/>
      <c r="D16" s="1">
        <v>4800</v>
      </c>
      <c r="E16" s="1" t="s">
        <v>0</v>
      </c>
      <c r="G16" s="1"/>
    </row>
    <row r="17" spans="2:7" ht="18">
      <c r="B17" s="1" t="s">
        <v>71</v>
      </c>
      <c r="D17" s="1">
        <f>D10+D15+D16</f>
        <v>333831.91</v>
      </c>
      <c r="E17" s="1" t="s">
        <v>0</v>
      </c>
      <c r="F17" s="1"/>
      <c r="G17" s="1"/>
    </row>
    <row r="18" spans="6:7" ht="18">
      <c r="F18" s="1"/>
      <c r="G18" s="1"/>
    </row>
    <row r="19" spans="2:9" ht="18">
      <c r="B19" s="1" t="s">
        <v>19</v>
      </c>
      <c r="D19" s="1"/>
      <c r="E19" s="1"/>
      <c r="F19" s="1"/>
      <c r="G19" s="1"/>
      <c r="H19" s="1"/>
      <c r="I19" s="2"/>
    </row>
    <row r="20" spans="2:11" ht="18">
      <c r="B20" s="1" t="s">
        <v>62</v>
      </c>
      <c r="F20" s="1"/>
      <c r="G20" s="1"/>
      <c r="H20" s="1"/>
      <c r="I20" s="2"/>
      <c r="J20" s="2"/>
      <c r="K20" s="2"/>
    </row>
    <row r="21" spans="2:11" ht="18">
      <c r="B21" s="1" t="s">
        <v>84</v>
      </c>
      <c r="D21" s="1">
        <f>ROUND((D8*79.6%),2)</f>
        <v>260368.49</v>
      </c>
      <c r="E21" s="1" t="s">
        <v>0</v>
      </c>
      <c r="F21" s="1"/>
      <c r="G21" s="1"/>
      <c r="H21" s="1"/>
      <c r="I21" s="2"/>
      <c r="J21" s="2"/>
      <c r="K21" s="2"/>
    </row>
    <row r="22" spans="2:11" ht="18">
      <c r="B22" s="1" t="s">
        <v>67</v>
      </c>
      <c r="C22" s="1"/>
      <c r="G22" s="1"/>
      <c r="H22" s="1"/>
      <c r="I22" s="2"/>
      <c r="J22" s="2"/>
      <c r="K22" s="2"/>
    </row>
    <row r="23" spans="2:8" ht="18">
      <c r="B23" s="1" t="s">
        <v>64</v>
      </c>
      <c r="D23" s="1">
        <f>ROUND((D8*9.7%),2)</f>
        <v>31728.32</v>
      </c>
      <c r="E23" s="1" t="s">
        <v>0</v>
      </c>
      <c r="F23" s="1"/>
      <c r="G23" s="1"/>
      <c r="H23" s="1"/>
    </row>
    <row r="24" spans="2:8" ht="18">
      <c r="B24" s="1" t="s">
        <v>65</v>
      </c>
      <c r="D24" s="1">
        <f>ROUND((D8*5.9%),2)</f>
        <v>19298.67</v>
      </c>
      <c r="E24" s="1" t="s">
        <v>0</v>
      </c>
      <c r="F24" s="1"/>
      <c r="G24" s="1"/>
      <c r="H24" s="1"/>
    </row>
    <row r="25" spans="2:8" ht="18">
      <c r="B25" s="1" t="s">
        <v>3</v>
      </c>
      <c r="D25" s="1">
        <v>38400</v>
      </c>
      <c r="E25" s="1" t="s">
        <v>0</v>
      </c>
      <c r="F25" s="1"/>
      <c r="G25" s="1"/>
      <c r="H25" s="1"/>
    </row>
    <row r="26" spans="2:5" ht="18">
      <c r="B26" s="1" t="s">
        <v>7</v>
      </c>
      <c r="C26" s="1"/>
      <c r="D26" s="1">
        <v>4000</v>
      </c>
      <c r="E26" s="1" t="s">
        <v>0</v>
      </c>
    </row>
    <row r="27" spans="2:5" ht="18">
      <c r="B27" s="1"/>
      <c r="C27" s="1"/>
      <c r="D27" s="1"/>
      <c r="E27" s="1"/>
    </row>
    <row r="28" spans="2:6" ht="18">
      <c r="B28" s="1"/>
      <c r="C28" s="1"/>
      <c r="D28" s="1"/>
      <c r="E28" s="1"/>
      <c r="F28" s="1"/>
    </row>
    <row r="29" spans="2:5" ht="18">
      <c r="B29" s="1"/>
      <c r="C29" s="1"/>
      <c r="D29" s="1"/>
      <c r="E29" s="1"/>
    </row>
    <row r="30" spans="2:6" ht="18">
      <c r="B30" s="1"/>
      <c r="F30" s="1"/>
    </row>
    <row r="31" spans="2:5" ht="18">
      <c r="B31" s="1"/>
      <c r="D31" s="1"/>
      <c r="E31" s="1"/>
    </row>
    <row r="32" spans="2:5" ht="18">
      <c r="B32" s="1" t="s">
        <v>47</v>
      </c>
      <c r="C32" s="1"/>
      <c r="D32" s="1">
        <f>D21+D25+D26</f>
        <v>302768.49</v>
      </c>
      <c r="E32" s="1" t="s">
        <v>0</v>
      </c>
    </row>
    <row r="33" ht="18">
      <c r="B33" s="1" t="s">
        <v>61</v>
      </c>
    </row>
    <row r="34" spans="2:5" ht="18">
      <c r="B34" s="1" t="s">
        <v>176</v>
      </c>
      <c r="D34" s="1">
        <f>D6+D17-D32</f>
        <v>39240.57000000001</v>
      </c>
      <c r="E34" s="1" t="s">
        <v>0</v>
      </c>
    </row>
    <row r="35" spans="2:5" ht="18">
      <c r="B35" s="1"/>
      <c r="D35" s="1"/>
      <c r="E35" s="1"/>
    </row>
    <row r="36" spans="2:5" ht="18">
      <c r="B36" s="1" t="s">
        <v>48</v>
      </c>
      <c r="C36" s="13"/>
      <c r="D36" s="3"/>
      <c r="E36" s="3"/>
    </row>
    <row r="37" spans="2:5" ht="18">
      <c r="B37" s="1" t="s">
        <v>176</v>
      </c>
      <c r="C37" s="13"/>
      <c r="D37" s="1">
        <v>21214.38</v>
      </c>
      <c r="E37" s="1" t="s">
        <v>0</v>
      </c>
    </row>
    <row r="38" spans="2:5" ht="18">
      <c r="B38" s="1"/>
      <c r="C38" s="13"/>
      <c r="D38" s="1"/>
      <c r="E38" s="1"/>
    </row>
    <row r="39" spans="2:5" ht="18">
      <c r="B39" s="1"/>
      <c r="C39" s="13"/>
      <c r="D39" s="1"/>
      <c r="E39" s="1"/>
    </row>
    <row r="40" ht="12.75">
      <c r="B40" t="s">
        <v>51</v>
      </c>
    </row>
    <row r="43" ht="12.75">
      <c r="B43" t="s">
        <v>49</v>
      </c>
    </row>
  </sheetData>
  <sheetProtection/>
  <printOptions/>
  <pageMargins left="0.19" right="0.19" top="0.25" bottom="0.33" header="0.2" footer="0.19"/>
  <pageSetup horizontalDpi="600" verticalDpi="600" orientation="portrait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B1:K35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4.75390625" style="0" customWidth="1"/>
    <col min="2" max="2" width="21.75390625" style="0" customWidth="1"/>
    <col min="3" max="3" width="20.75390625" style="0" customWidth="1"/>
    <col min="4" max="4" width="18.00390625" style="0" customWidth="1"/>
    <col min="5" max="5" width="7.875" style="0" customWidth="1"/>
    <col min="6" max="6" width="13.625" style="0" customWidth="1"/>
    <col min="7" max="7" width="7.75390625" style="0" customWidth="1"/>
    <col min="8" max="8" width="12.375" style="0" customWidth="1"/>
    <col min="9" max="9" width="12.625" style="0" customWidth="1"/>
    <col min="10" max="10" width="11.00390625" style="0" customWidth="1"/>
  </cols>
  <sheetData>
    <row r="1" spans="2:7" ht="20.25">
      <c r="B1" s="7"/>
      <c r="C1" s="1"/>
      <c r="D1" s="1"/>
      <c r="E1" s="1"/>
      <c r="F1" s="1"/>
      <c r="G1" s="1"/>
    </row>
    <row r="2" spans="2:10" ht="18">
      <c r="B2" s="1" t="s">
        <v>31</v>
      </c>
      <c r="C2" s="1"/>
      <c r="D2" s="1"/>
      <c r="E2" s="1"/>
      <c r="F2" s="1"/>
      <c r="G2" s="2"/>
      <c r="H2" s="2"/>
      <c r="I2" s="2"/>
      <c r="J2" s="2"/>
    </row>
    <row r="3" spans="2:10" ht="18">
      <c r="B3" s="1" t="s">
        <v>293</v>
      </c>
      <c r="C3" s="1"/>
      <c r="D3" s="1"/>
      <c r="E3" s="1"/>
      <c r="F3" s="1"/>
      <c r="G3" s="2"/>
      <c r="H3" s="2"/>
      <c r="I3" s="2"/>
      <c r="J3" s="2"/>
    </row>
    <row r="4" spans="2:10" ht="18">
      <c r="B4" s="1" t="s">
        <v>32</v>
      </c>
      <c r="C4" s="1"/>
      <c r="D4" s="1"/>
      <c r="E4" s="1"/>
      <c r="F4" s="1"/>
      <c r="G4" s="2"/>
      <c r="H4" s="2"/>
      <c r="J4" s="2"/>
    </row>
    <row r="5" spans="2:10" ht="18">
      <c r="B5" s="1" t="s">
        <v>33</v>
      </c>
      <c r="C5" s="1"/>
      <c r="D5" s="1"/>
      <c r="E5" s="1"/>
      <c r="F5" s="1"/>
      <c r="G5" s="2"/>
      <c r="H5" s="2"/>
      <c r="J5" s="2"/>
    </row>
    <row r="6" spans="2:10" ht="20.25">
      <c r="B6" s="7"/>
      <c r="C6" s="1"/>
      <c r="D6" s="1"/>
      <c r="E6" s="1"/>
      <c r="F6" s="1"/>
      <c r="G6" s="2"/>
      <c r="H6" s="2"/>
      <c r="J6" s="2"/>
    </row>
    <row r="7" spans="2:10" ht="18">
      <c r="B7" s="1" t="s">
        <v>88</v>
      </c>
      <c r="C7" s="1"/>
      <c r="D7" s="1">
        <v>5490.89</v>
      </c>
      <c r="E7" s="1" t="s">
        <v>0</v>
      </c>
      <c r="F7" s="1"/>
      <c r="G7" s="2"/>
      <c r="H7" s="2"/>
      <c r="J7" s="2"/>
    </row>
    <row r="8" spans="2:10" ht="18">
      <c r="B8" s="1" t="s">
        <v>34</v>
      </c>
      <c r="C8" s="1"/>
      <c r="D8" s="1"/>
      <c r="E8" s="1"/>
      <c r="F8" s="1"/>
      <c r="G8" s="2"/>
      <c r="H8" s="2"/>
      <c r="I8" s="2"/>
      <c r="J8" s="2"/>
    </row>
    <row r="9" spans="2:10" ht="18">
      <c r="B9" s="1" t="s">
        <v>83</v>
      </c>
      <c r="C9" s="1"/>
      <c r="D9" s="1">
        <v>38737.55</v>
      </c>
      <c r="E9" s="1" t="s">
        <v>0</v>
      </c>
      <c r="F9" s="1"/>
      <c r="G9" s="2"/>
      <c r="H9" s="2"/>
      <c r="I9" s="2"/>
      <c r="J9" s="2"/>
    </row>
    <row r="10" spans="2:7" ht="18">
      <c r="B10" s="1" t="s">
        <v>36</v>
      </c>
      <c r="C10" s="1"/>
      <c r="D10" s="1"/>
      <c r="E10" s="1"/>
      <c r="F10" s="1"/>
      <c r="G10" s="2"/>
    </row>
    <row r="11" spans="2:7" ht="18">
      <c r="B11" s="1" t="s">
        <v>83</v>
      </c>
      <c r="C11" s="1"/>
      <c r="D11" s="1">
        <v>39374.51</v>
      </c>
      <c r="E11" s="1" t="s">
        <v>0</v>
      </c>
      <c r="F11" s="1"/>
      <c r="G11" s="2"/>
    </row>
    <row r="12" spans="2:10" ht="18">
      <c r="B12" s="1" t="s">
        <v>69</v>
      </c>
      <c r="D12" s="1">
        <f>ROUND((D11*14.3%),2)</f>
        <v>5630.55</v>
      </c>
      <c r="E12" s="1" t="s">
        <v>0</v>
      </c>
      <c r="F12" s="1"/>
      <c r="H12" s="2"/>
      <c r="J12" s="2"/>
    </row>
    <row r="13" spans="2:10" ht="18">
      <c r="B13" s="1"/>
      <c r="C13" s="1"/>
      <c r="D13" s="1"/>
      <c r="E13" s="1"/>
      <c r="F13" s="1"/>
      <c r="G13" s="2"/>
      <c r="H13" s="2"/>
      <c r="J13" s="2"/>
    </row>
    <row r="14" spans="2:11" ht="18">
      <c r="B14" s="1" t="s">
        <v>19</v>
      </c>
      <c r="D14" s="1"/>
      <c r="E14" s="1"/>
      <c r="F14" s="1"/>
      <c r="G14" s="1"/>
      <c r="H14" s="2"/>
      <c r="J14" s="2"/>
      <c r="K14" s="2"/>
    </row>
    <row r="15" spans="2:8" ht="18">
      <c r="B15" s="1" t="s">
        <v>62</v>
      </c>
      <c r="F15" s="1"/>
      <c r="G15" s="1"/>
      <c r="H15" s="2"/>
    </row>
    <row r="16" spans="2:8" ht="18">
      <c r="B16" s="1" t="s">
        <v>84</v>
      </c>
      <c r="D16" s="1">
        <f>ROUND((D9*79.6%),2)</f>
        <v>30835.09</v>
      </c>
      <c r="E16" s="1" t="s">
        <v>0</v>
      </c>
      <c r="F16" s="1"/>
      <c r="G16" s="1"/>
      <c r="H16" s="2"/>
    </row>
    <row r="17" spans="2:3" ht="18">
      <c r="B17" s="1" t="s">
        <v>67</v>
      </c>
      <c r="C17" s="1"/>
    </row>
    <row r="18" spans="2:6" ht="18">
      <c r="B18" s="1" t="s">
        <v>64</v>
      </c>
      <c r="D18" s="1">
        <f>ROUND((D9*9.7%),2)</f>
        <v>3757.54</v>
      </c>
      <c r="E18" s="1" t="s">
        <v>0</v>
      </c>
      <c r="F18" s="1"/>
    </row>
    <row r="19" spans="2:6" ht="18">
      <c r="B19" s="1" t="s">
        <v>65</v>
      </c>
      <c r="D19" s="1">
        <f>ROUND((D9*5.9%),2)</f>
        <v>2285.52</v>
      </c>
      <c r="E19" s="1" t="s">
        <v>0</v>
      </c>
      <c r="F19" s="1"/>
    </row>
    <row r="20" spans="2:10" ht="18">
      <c r="B20" s="1" t="s">
        <v>60</v>
      </c>
      <c r="D20" s="1">
        <v>1350</v>
      </c>
      <c r="E20" s="1" t="s">
        <v>0</v>
      </c>
      <c r="F20" s="1"/>
      <c r="G20" s="1"/>
      <c r="H20" s="2"/>
      <c r="I20" s="2"/>
      <c r="J20" s="2"/>
    </row>
    <row r="21" spans="7:10" ht="18">
      <c r="G21" s="1"/>
      <c r="H21" s="2"/>
      <c r="I21" s="2"/>
      <c r="J21" s="2"/>
    </row>
    <row r="22" spans="7:10" ht="18">
      <c r="G22" s="1"/>
      <c r="H22" s="2"/>
      <c r="I22" s="2"/>
      <c r="J22" s="2"/>
    </row>
    <row r="23" spans="2:7" ht="18">
      <c r="B23" s="1" t="s">
        <v>61</v>
      </c>
      <c r="G23" s="1"/>
    </row>
    <row r="24" spans="2:7" ht="18">
      <c r="B24" s="1" t="s">
        <v>176</v>
      </c>
      <c r="D24" s="1">
        <f>D7+D11-D16-D20</f>
        <v>12680.310000000001</v>
      </c>
      <c r="E24" s="1" t="s">
        <v>0</v>
      </c>
      <c r="G24" s="1"/>
    </row>
    <row r="25" spans="2:7" ht="18">
      <c r="B25" s="1"/>
      <c r="G25" s="1"/>
    </row>
    <row r="26" spans="2:5" ht="18">
      <c r="B26" s="1" t="s">
        <v>48</v>
      </c>
      <c r="C26" s="13"/>
      <c r="D26" s="3"/>
      <c r="E26" s="3"/>
    </row>
    <row r="27" spans="2:5" ht="18">
      <c r="B27" s="1" t="s">
        <v>176</v>
      </c>
      <c r="C27" s="13"/>
      <c r="D27" s="1">
        <v>1857.69</v>
      </c>
      <c r="E27" s="1" t="s">
        <v>0</v>
      </c>
    </row>
    <row r="28" spans="2:7" ht="18">
      <c r="B28" s="1"/>
      <c r="D28" s="1"/>
      <c r="E28" s="1"/>
      <c r="F28" s="1"/>
      <c r="G28" s="2"/>
    </row>
    <row r="29" spans="2:6" ht="18">
      <c r="B29" s="1"/>
      <c r="D29" s="1"/>
      <c r="E29" s="1"/>
      <c r="F29" s="1"/>
    </row>
    <row r="30" spans="2:6" ht="18">
      <c r="B30" s="1"/>
      <c r="D30" s="1"/>
      <c r="E30" s="1"/>
      <c r="F30" s="1"/>
    </row>
    <row r="31" spans="4:6" ht="18">
      <c r="D31" s="1"/>
      <c r="E31" s="1"/>
      <c r="F31" s="1"/>
    </row>
    <row r="32" spans="2:6" ht="18">
      <c r="B32" t="s">
        <v>57</v>
      </c>
      <c r="D32" s="1"/>
      <c r="E32" s="1"/>
      <c r="F32" s="1"/>
    </row>
    <row r="33" spans="3:6" ht="18">
      <c r="C33" s="1"/>
      <c r="D33" s="1"/>
      <c r="E33" s="1"/>
      <c r="F33" s="1"/>
    </row>
    <row r="34" ht="12.75">
      <c r="B34" t="s">
        <v>58</v>
      </c>
    </row>
    <row r="35" spans="2:6" ht="18">
      <c r="B35" s="1"/>
      <c r="D35" s="1"/>
      <c r="E35" s="1"/>
      <c r="F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1">
      <selection activeCell="G1" sqref="G1:K16384"/>
    </sheetView>
  </sheetViews>
  <sheetFormatPr defaultColWidth="9.00390625" defaultRowHeight="12.75"/>
  <cols>
    <col min="1" max="1" width="4.75390625" style="0" customWidth="1"/>
    <col min="2" max="2" width="21.75390625" style="0" customWidth="1"/>
    <col min="3" max="3" width="20.75390625" style="0" customWidth="1"/>
    <col min="4" max="4" width="18.00390625" style="0" customWidth="1"/>
    <col min="5" max="5" width="7.875" style="0" customWidth="1"/>
    <col min="6" max="6" width="13.625" style="0" customWidth="1"/>
    <col min="7" max="7" width="7.75390625" style="0" customWidth="1"/>
    <col min="8" max="8" width="12.375" style="0" customWidth="1"/>
    <col min="9" max="9" width="12.625" style="0" customWidth="1"/>
    <col min="10" max="10" width="11.00390625" style="0" customWidth="1"/>
  </cols>
  <sheetData>
    <row r="1" spans="2:7" ht="20.25">
      <c r="B1" s="7"/>
      <c r="C1" s="1"/>
      <c r="D1" s="1"/>
      <c r="E1" s="1"/>
      <c r="F1" s="1"/>
      <c r="G1" s="1"/>
    </row>
    <row r="2" spans="2:12" ht="18">
      <c r="B2" s="1" t="s">
        <v>31</v>
      </c>
      <c r="C2" s="1"/>
      <c r="D2" s="1"/>
      <c r="E2" s="1"/>
      <c r="F2" s="1"/>
      <c r="G2" s="1"/>
      <c r="H2" s="2"/>
      <c r="I2" s="2"/>
      <c r="J2" s="2"/>
      <c r="L2">
        <f aca="true" t="shared" si="0" ref="L2:L7">I2+J2</f>
        <v>0</v>
      </c>
    </row>
    <row r="3" spans="2:12" ht="18">
      <c r="B3" s="1" t="s">
        <v>294</v>
      </c>
      <c r="C3" s="1"/>
      <c r="D3" s="1"/>
      <c r="E3" s="1"/>
      <c r="F3" s="1"/>
      <c r="G3" s="1"/>
      <c r="H3" s="2"/>
      <c r="I3" s="2"/>
      <c r="J3" s="2"/>
      <c r="L3">
        <f t="shared" si="0"/>
        <v>0</v>
      </c>
    </row>
    <row r="4" spans="2:12" ht="18">
      <c r="B4" s="1" t="s">
        <v>32</v>
      </c>
      <c r="C4" s="1"/>
      <c r="D4" s="1"/>
      <c r="E4" s="1"/>
      <c r="F4" s="1"/>
      <c r="G4" s="1"/>
      <c r="H4" s="2"/>
      <c r="J4" s="2"/>
      <c r="L4">
        <f t="shared" si="0"/>
        <v>0</v>
      </c>
    </row>
    <row r="5" spans="2:12" ht="18">
      <c r="B5" s="1" t="s">
        <v>33</v>
      </c>
      <c r="C5" s="1"/>
      <c r="D5" s="1"/>
      <c r="E5" s="1"/>
      <c r="F5" s="1"/>
      <c r="G5" s="1"/>
      <c r="H5" s="2"/>
      <c r="J5" s="2"/>
      <c r="L5">
        <f t="shared" si="0"/>
        <v>0</v>
      </c>
    </row>
    <row r="6" spans="2:12" ht="20.25">
      <c r="B6" s="7"/>
      <c r="C6" s="1"/>
      <c r="D6" s="1"/>
      <c r="E6" s="1"/>
      <c r="F6" s="1"/>
      <c r="G6" s="1"/>
      <c r="H6" s="2"/>
      <c r="J6" s="2"/>
      <c r="L6">
        <f t="shared" si="0"/>
        <v>0</v>
      </c>
    </row>
    <row r="7" spans="2:12" ht="18">
      <c r="B7" s="1" t="s">
        <v>88</v>
      </c>
      <c r="C7" s="1"/>
      <c r="D7" s="1">
        <v>-17051.21</v>
      </c>
      <c r="E7" s="1" t="s">
        <v>0</v>
      </c>
      <c r="F7" s="1"/>
      <c r="G7" s="1"/>
      <c r="H7" s="2"/>
      <c r="J7" s="2"/>
      <c r="L7">
        <f t="shared" si="0"/>
        <v>0</v>
      </c>
    </row>
    <row r="8" spans="2:12" ht="18">
      <c r="B8" s="1" t="s">
        <v>34</v>
      </c>
      <c r="C8" s="1"/>
      <c r="D8" s="1"/>
      <c r="E8" s="1"/>
      <c r="F8" s="1"/>
      <c r="G8" s="2"/>
      <c r="H8" s="2"/>
      <c r="I8" s="2"/>
      <c r="J8" s="2"/>
      <c r="L8" t="e">
        <f>#REF!+#REF!</f>
        <v>#REF!</v>
      </c>
    </row>
    <row r="9" spans="2:12" ht="18">
      <c r="B9" s="1" t="s">
        <v>83</v>
      </c>
      <c r="C9" s="1"/>
      <c r="D9" s="1">
        <v>38667.24</v>
      </c>
      <c r="E9" s="1" t="s">
        <v>0</v>
      </c>
      <c r="F9" s="1"/>
      <c r="G9" s="2"/>
      <c r="H9" s="2"/>
      <c r="I9" s="2"/>
      <c r="J9" s="2"/>
      <c r="L9" t="e">
        <f>#REF!+#REF!</f>
        <v>#REF!</v>
      </c>
    </row>
    <row r="10" spans="2:12" ht="18">
      <c r="B10" s="1" t="s">
        <v>36</v>
      </c>
      <c r="C10" s="1"/>
      <c r="D10" s="1"/>
      <c r="E10" s="1"/>
      <c r="F10" s="1"/>
      <c r="G10" s="2"/>
      <c r="L10" t="e">
        <f>#REF!+#REF!</f>
        <v>#REF!</v>
      </c>
    </row>
    <row r="11" spans="2:12" ht="18">
      <c r="B11" s="1" t="s">
        <v>83</v>
      </c>
      <c r="C11" s="1"/>
      <c r="D11" s="1">
        <v>35965.69</v>
      </c>
      <c r="E11" s="1" t="s">
        <v>0</v>
      </c>
      <c r="F11" s="1"/>
      <c r="G11" s="2"/>
      <c r="K11" s="2"/>
      <c r="L11">
        <f>I8+J8</f>
        <v>0</v>
      </c>
    </row>
    <row r="12" spans="2:12" ht="18">
      <c r="B12" s="1" t="s">
        <v>69</v>
      </c>
      <c r="D12" s="1">
        <f>ROUND((D11*14.3%),2)</f>
        <v>5143.09</v>
      </c>
      <c r="E12" s="1" t="s">
        <v>0</v>
      </c>
      <c r="F12" s="1"/>
      <c r="L12">
        <f>I9+J9</f>
        <v>0</v>
      </c>
    </row>
    <row r="13" spans="2:12" ht="18">
      <c r="B13" s="1"/>
      <c r="C13" s="1"/>
      <c r="D13" s="1"/>
      <c r="E13" s="1"/>
      <c r="F13" s="1"/>
      <c r="G13" s="2"/>
      <c r="H13" s="2"/>
      <c r="J13" s="2"/>
      <c r="L13">
        <f>I10+J10</f>
        <v>0</v>
      </c>
    </row>
    <row r="14" spans="2:13" ht="18">
      <c r="B14" s="1" t="s">
        <v>19</v>
      </c>
      <c r="D14" s="1"/>
      <c r="E14" s="1"/>
      <c r="F14" s="1"/>
      <c r="G14" s="1"/>
      <c r="H14" s="2"/>
      <c r="J14" s="2"/>
      <c r="M14" s="2"/>
    </row>
    <row r="15" spans="2:8" ht="18">
      <c r="B15" s="1" t="s">
        <v>62</v>
      </c>
      <c r="F15" s="1"/>
      <c r="G15" s="1"/>
      <c r="H15" s="2"/>
    </row>
    <row r="16" spans="2:8" ht="18">
      <c r="B16" s="1" t="s">
        <v>84</v>
      </c>
      <c r="D16" s="1">
        <f>ROUND((D9*79.6%),2)</f>
        <v>30779.12</v>
      </c>
      <c r="E16" s="1" t="s">
        <v>0</v>
      </c>
      <c r="F16" s="1"/>
      <c r="G16" s="1"/>
      <c r="H16" s="2"/>
    </row>
    <row r="17" spans="2:10" ht="18">
      <c r="B17" s="1" t="s">
        <v>67</v>
      </c>
      <c r="C17" s="1"/>
      <c r="G17" s="1"/>
      <c r="H17" s="2"/>
      <c r="I17" s="2"/>
      <c r="J17" s="2"/>
    </row>
    <row r="18" spans="2:6" ht="18">
      <c r="B18" s="1" t="s">
        <v>64</v>
      </c>
      <c r="D18" s="1">
        <f>ROUND((D9*9.7%),2)</f>
        <v>3750.72</v>
      </c>
      <c r="E18" s="1" t="s">
        <v>0</v>
      </c>
      <c r="F18" s="1"/>
    </row>
    <row r="19" spans="2:6" ht="18">
      <c r="B19" s="1" t="s">
        <v>65</v>
      </c>
      <c r="D19" s="1">
        <f>ROUND((D9*5.9%),2)</f>
        <v>2281.37</v>
      </c>
      <c r="E19" s="1" t="s">
        <v>0</v>
      </c>
      <c r="F19" s="1"/>
    </row>
    <row r="20" spans="2:6" ht="18">
      <c r="B20" s="1"/>
      <c r="D20" s="1"/>
      <c r="E20" s="1"/>
      <c r="F20" s="1"/>
    </row>
    <row r="21" spans="7:10" ht="18">
      <c r="G21" s="1"/>
      <c r="H21" s="2"/>
      <c r="I21" s="2"/>
      <c r="J21" s="2"/>
    </row>
    <row r="22" spans="7:10" ht="18">
      <c r="G22" s="1"/>
      <c r="H22" s="2"/>
      <c r="I22" s="2"/>
      <c r="J22" s="2"/>
    </row>
    <row r="23" spans="2:7" ht="18">
      <c r="B23" s="1" t="s">
        <v>61</v>
      </c>
      <c r="G23" s="1"/>
    </row>
    <row r="24" spans="2:7" ht="18">
      <c r="B24" s="1" t="s">
        <v>176</v>
      </c>
      <c r="D24" s="1">
        <f>D7+D11-D16</f>
        <v>-11864.639999999996</v>
      </c>
      <c r="E24" s="1" t="s">
        <v>0</v>
      </c>
      <c r="G24" s="1"/>
    </row>
    <row r="25" spans="2:7" ht="18">
      <c r="B25" s="1"/>
      <c r="G25" s="1"/>
    </row>
    <row r="26" spans="2:5" ht="18">
      <c r="B26" s="1" t="s">
        <v>48</v>
      </c>
      <c r="C26" s="13"/>
      <c r="D26" s="3"/>
      <c r="E26" s="3"/>
    </row>
    <row r="27" spans="2:5" ht="18">
      <c r="B27" s="1" t="s">
        <v>176</v>
      </c>
      <c r="C27" s="13"/>
      <c r="D27" s="1">
        <v>17308.82</v>
      </c>
      <c r="E27" s="1" t="s">
        <v>0</v>
      </c>
    </row>
    <row r="28" spans="2:7" ht="18">
      <c r="B28" s="1"/>
      <c r="D28" s="1"/>
      <c r="E28" s="1"/>
      <c r="F28" s="1"/>
      <c r="G28" s="2"/>
    </row>
    <row r="29" spans="2:6" ht="18">
      <c r="B29" s="1"/>
      <c r="D29" s="1"/>
      <c r="E29" s="1"/>
      <c r="F29" s="1"/>
    </row>
    <row r="30" spans="2:6" ht="18">
      <c r="B30" s="1"/>
      <c r="D30" s="1"/>
      <c r="E30" s="1"/>
      <c r="F30" s="1"/>
    </row>
    <row r="31" spans="4:6" ht="18">
      <c r="D31" s="1"/>
      <c r="E31" s="1"/>
      <c r="F31" s="1"/>
    </row>
    <row r="32" spans="2:6" ht="18">
      <c r="B32" t="s">
        <v>57</v>
      </c>
      <c r="D32" s="1"/>
      <c r="E32" s="1"/>
      <c r="F32" s="1"/>
    </row>
    <row r="33" spans="3:6" ht="18">
      <c r="C33" s="1"/>
      <c r="D33" s="1"/>
      <c r="E33" s="1"/>
      <c r="F33" s="1"/>
    </row>
    <row r="34" ht="12.75">
      <c r="B34" t="s">
        <v>58</v>
      </c>
    </row>
    <row r="35" spans="2:6" ht="18">
      <c r="B35" s="1"/>
      <c r="D35" s="1"/>
      <c r="E35" s="1"/>
      <c r="F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41"/>
  <sheetViews>
    <sheetView zoomScalePageLayoutView="0" workbookViewId="0" topLeftCell="A7">
      <selection activeCell="G7" sqref="G1:J16384"/>
    </sheetView>
  </sheetViews>
  <sheetFormatPr defaultColWidth="9.00390625" defaultRowHeight="12.75"/>
  <cols>
    <col min="1" max="1" width="2.00390625" style="0" customWidth="1"/>
    <col min="2" max="2" width="19.875" style="0" customWidth="1"/>
    <col min="3" max="3" width="28.75390625" style="0" customWidth="1"/>
    <col min="4" max="4" width="19.125" style="0" customWidth="1"/>
    <col min="5" max="5" width="8.25390625" style="0" customWidth="1"/>
    <col min="6" max="6" width="13.375" style="0" customWidth="1"/>
    <col min="8" max="8" width="10.875" style="0" customWidth="1"/>
    <col min="9" max="9" width="12.75390625" style="0" customWidth="1"/>
    <col min="10" max="10" width="13.125" style="0" customWidth="1"/>
    <col min="11" max="11" width="14.625" style="0" customWidth="1"/>
  </cols>
  <sheetData>
    <row r="1" spans="2:8" ht="18">
      <c r="B1" s="1"/>
      <c r="C1" s="1"/>
      <c r="D1" s="1"/>
      <c r="E1" s="1"/>
      <c r="F1" s="1"/>
      <c r="G1" s="2"/>
      <c r="H1" s="1"/>
    </row>
    <row r="2" spans="2:10" ht="18">
      <c r="B2" s="1" t="s">
        <v>63</v>
      </c>
      <c r="C2" s="1"/>
      <c r="D2" s="1"/>
      <c r="E2" s="1"/>
      <c r="F2" s="1"/>
      <c r="G2" s="15"/>
      <c r="H2" s="2"/>
      <c r="I2" s="2"/>
      <c r="J2" s="2"/>
    </row>
    <row r="3" spans="2:8" ht="18">
      <c r="B3" s="1" t="s">
        <v>189</v>
      </c>
      <c r="C3" s="1"/>
      <c r="D3" s="1"/>
      <c r="E3" s="1"/>
      <c r="F3" s="1"/>
      <c r="G3" s="15"/>
      <c r="H3" s="2"/>
    </row>
    <row r="4" spans="2:10" ht="18">
      <c r="B4" s="1" t="s">
        <v>32</v>
      </c>
      <c r="C4" s="1"/>
      <c r="D4" s="1"/>
      <c r="E4" s="1"/>
      <c r="F4" s="1"/>
      <c r="G4" s="15"/>
      <c r="H4" s="2"/>
      <c r="I4" s="2"/>
      <c r="J4" s="2"/>
    </row>
    <row r="5" spans="2:10" ht="18">
      <c r="B5" s="1" t="s">
        <v>33</v>
      </c>
      <c r="C5" s="1"/>
      <c r="D5" s="1"/>
      <c r="E5" s="1"/>
      <c r="F5" s="1"/>
      <c r="G5" s="15"/>
      <c r="H5" s="2"/>
      <c r="I5" s="2"/>
      <c r="J5" s="2"/>
    </row>
    <row r="6" spans="2:10" ht="18">
      <c r="B6" s="1"/>
      <c r="C6" s="1"/>
      <c r="D6" s="1"/>
      <c r="E6" s="1"/>
      <c r="F6" s="1"/>
      <c r="G6" s="15"/>
      <c r="H6" s="2"/>
      <c r="I6" s="2"/>
      <c r="J6" s="2"/>
    </row>
    <row r="7" spans="2:10" ht="18">
      <c r="B7" s="1" t="s">
        <v>88</v>
      </c>
      <c r="C7" s="1"/>
      <c r="D7" s="1">
        <v>1332.69</v>
      </c>
      <c r="E7" s="1" t="s">
        <v>0</v>
      </c>
      <c r="F7" s="1"/>
      <c r="G7" s="15"/>
      <c r="H7" s="2"/>
      <c r="I7" s="2"/>
      <c r="J7" s="2"/>
    </row>
    <row r="8" spans="2:6" ht="18">
      <c r="B8" s="1" t="s">
        <v>34</v>
      </c>
      <c r="C8" s="1"/>
      <c r="D8" s="1"/>
      <c r="E8" s="1"/>
      <c r="F8" s="1"/>
    </row>
    <row r="9" spans="2:6" ht="18">
      <c r="B9" s="1" t="s">
        <v>83</v>
      </c>
      <c r="C9" s="1"/>
      <c r="D9" s="1">
        <v>21706.56</v>
      </c>
      <c r="E9" s="1" t="s">
        <v>0</v>
      </c>
      <c r="F9" s="1"/>
    </row>
    <row r="10" spans="2:6" ht="18">
      <c r="B10" s="1" t="s">
        <v>36</v>
      </c>
      <c r="C10" s="1"/>
      <c r="D10" s="1"/>
      <c r="E10" s="1"/>
      <c r="F10" s="1"/>
    </row>
    <row r="11" spans="2:10" ht="18">
      <c r="B11" s="1" t="s">
        <v>83</v>
      </c>
      <c r="C11" s="1"/>
      <c r="D11" s="1">
        <v>17358.1</v>
      </c>
      <c r="E11" s="1" t="s">
        <v>0</v>
      </c>
      <c r="F11" s="1"/>
      <c r="G11" s="2"/>
      <c r="H11" s="2"/>
      <c r="I11" s="2"/>
      <c r="J11" s="2"/>
    </row>
    <row r="12" spans="2:10" ht="18">
      <c r="B12" s="1" t="s">
        <v>69</v>
      </c>
      <c r="D12" s="1">
        <f>ROUND((D11*14.3%),2)</f>
        <v>2482.21</v>
      </c>
      <c r="E12" s="1" t="s">
        <v>0</v>
      </c>
      <c r="F12" s="1"/>
      <c r="G12" s="2"/>
      <c r="H12" s="2"/>
      <c r="I12" s="2"/>
      <c r="J12" s="2"/>
    </row>
    <row r="13" spans="2:10" ht="18">
      <c r="B13" s="1"/>
      <c r="C13" s="1"/>
      <c r="D13" s="1"/>
      <c r="E13" s="1"/>
      <c r="F13" s="1"/>
      <c r="G13" s="2"/>
      <c r="H13" s="2"/>
      <c r="I13" s="2"/>
      <c r="J13" s="2"/>
    </row>
    <row r="14" spans="2:7" ht="18">
      <c r="B14" s="1" t="s">
        <v>19</v>
      </c>
      <c r="D14" s="1"/>
      <c r="E14" s="1"/>
      <c r="F14" s="1"/>
      <c r="G14" s="1"/>
    </row>
    <row r="15" spans="2:7" ht="18">
      <c r="B15" s="1" t="s">
        <v>62</v>
      </c>
      <c r="G15" s="1"/>
    </row>
    <row r="16" spans="2:8" ht="18">
      <c r="B16" s="1" t="s">
        <v>84</v>
      </c>
      <c r="D16" s="1">
        <f>ROUND((D9*79.6%),2)</f>
        <v>17278.42</v>
      </c>
      <c r="E16" s="1" t="s">
        <v>0</v>
      </c>
      <c r="F16" s="1"/>
      <c r="G16" s="1"/>
      <c r="H16" s="2"/>
    </row>
    <row r="17" spans="2:3" ht="18">
      <c r="B17" s="1" t="s">
        <v>67</v>
      </c>
      <c r="C17" s="1"/>
    </row>
    <row r="18" spans="2:6" ht="18">
      <c r="B18" s="1" t="s">
        <v>64</v>
      </c>
      <c r="D18" s="1">
        <f>ROUND((D9*13.6%),2)</f>
        <v>2952.09</v>
      </c>
      <c r="E18" s="1" t="s">
        <v>0</v>
      </c>
      <c r="F18" s="1"/>
    </row>
    <row r="19" spans="2:6" ht="18">
      <c r="B19" s="1" t="s">
        <v>65</v>
      </c>
      <c r="D19" s="1">
        <f>ROUND((D9*5.9%),2)</f>
        <v>1280.69</v>
      </c>
      <c r="E19" s="1" t="s">
        <v>0</v>
      </c>
      <c r="F19" s="1"/>
    </row>
    <row r="20" spans="2:8" ht="18">
      <c r="B20" s="1"/>
      <c r="C20" s="1"/>
      <c r="D20" s="1"/>
      <c r="E20" s="1"/>
      <c r="F20" s="1"/>
      <c r="G20" s="1"/>
      <c r="H20" s="1"/>
    </row>
    <row r="21" spans="2:5" ht="18">
      <c r="B21" s="1"/>
      <c r="C21" s="1"/>
      <c r="D21" s="1"/>
      <c r="E21" s="1"/>
    </row>
    <row r="22" spans="2:6" ht="18">
      <c r="B22" s="1" t="s">
        <v>47</v>
      </c>
      <c r="D22" s="1">
        <f>D16+D21</f>
        <v>17278.42</v>
      </c>
      <c r="E22" s="1" t="s">
        <v>0</v>
      </c>
      <c r="F22" s="1"/>
    </row>
    <row r="24" ht="18">
      <c r="B24" s="1" t="s">
        <v>61</v>
      </c>
    </row>
    <row r="25" spans="2:6" ht="18">
      <c r="B25" s="1" t="s">
        <v>176</v>
      </c>
      <c r="D25" s="1">
        <f>D7+D11-D22</f>
        <v>1412.369999999999</v>
      </c>
      <c r="E25" s="1" t="s">
        <v>0</v>
      </c>
      <c r="F25" s="1"/>
    </row>
    <row r="26" ht="18">
      <c r="B26" s="1"/>
    </row>
    <row r="27" spans="2:6" ht="18">
      <c r="B27" s="1" t="s">
        <v>48</v>
      </c>
      <c r="F27" s="1"/>
    </row>
    <row r="28" spans="2:5" ht="18">
      <c r="B28" s="1" t="s">
        <v>176</v>
      </c>
      <c r="C28" s="1"/>
      <c r="D28" s="1">
        <v>9365.35</v>
      </c>
      <c r="E28" s="1" t="s">
        <v>0</v>
      </c>
    </row>
    <row r="29" spans="2:6" ht="18">
      <c r="B29" s="1"/>
      <c r="D29" s="1"/>
      <c r="F29" s="1"/>
    </row>
    <row r="30" spans="2:5" ht="18">
      <c r="B30" s="1"/>
      <c r="D30" s="1"/>
      <c r="E30" s="1"/>
    </row>
    <row r="31" ht="12.75">
      <c r="B31" t="s">
        <v>57</v>
      </c>
    </row>
    <row r="32" ht="18">
      <c r="F32" s="1"/>
    </row>
    <row r="33" ht="12.75">
      <c r="B33" t="s">
        <v>58</v>
      </c>
    </row>
    <row r="41" ht="12.75">
      <c r="B41" t="s">
        <v>58</v>
      </c>
    </row>
  </sheetData>
  <sheetProtection/>
  <printOptions/>
  <pageMargins left="0.49" right="0.42" top="0.32" bottom="1" header="0.2" footer="0.5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B1">
      <selection activeCell="G1" sqref="G1:J16384"/>
    </sheetView>
  </sheetViews>
  <sheetFormatPr defaultColWidth="9.00390625" defaultRowHeight="12.75"/>
  <cols>
    <col min="1" max="1" width="4.375" style="0" customWidth="1"/>
    <col min="2" max="2" width="23.875" style="0" customWidth="1"/>
    <col min="3" max="3" width="18.375" style="0" customWidth="1"/>
    <col min="4" max="4" width="17.625" style="0" customWidth="1"/>
    <col min="5" max="5" width="7.375" style="0" customWidth="1"/>
    <col min="6" max="6" width="17.375" style="0" customWidth="1"/>
    <col min="8" max="8" width="16.625" style="0" customWidth="1"/>
    <col min="9" max="9" width="16.25390625" style="0" customWidth="1"/>
    <col min="10" max="10" width="13.125" style="0" customWidth="1"/>
  </cols>
  <sheetData>
    <row r="1" spans="2:7" ht="20.25">
      <c r="B1" s="7"/>
      <c r="C1" s="1"/>
      <c r="D1" s="1"/>
      <c r="E1" s="1"/>
      <c r="F1" s="1"/>
      <c r="G1" s="1"/>
    </row>
    <row r="2" spans="2:7" ht="18">
      <c r="B2" s="1" t="s">
        <v>31</v>
      </c>
      <c r="C2" s="1"/>
      <c r="D2" s="1"/>
      <c r="E2" s="1"/>
      <c r="F2" s="1"/>
      <c r="G2" s="1"/>
    </row>
    <row r="3" spans="2:7" ht="18">
      <c r="B3" s="1" t="s">
        <v>295</v>
      </c>
      <c r="C3" s="1"/>
      <c r="D3" s="1"/>
      <c r="E3" s="1"/>
      <c r="F3" s="1"/>
      <c r="G3" s="1"/>
    </row>
    <row r="4" spans="2:7" ht="18">
      <c r="B4" s="1" t="s">
        <v>32</v>
      </c>
      <c r="C4" s="1"/>
      <c r="D4" s="1"/>
      <c r="E4" s="1"/>
      <c r="F4" s="1"/>
      <c r="G4" s="1"/>
    </row>
    <row r="5" spans="2:7" ht="18">
      <c r="B5" s="1" t="s">
        <v>33</v>
      </c>
      <c r="C5" s="1"/>
      <c r="D5" s="1"/>
      <c r="E5" s="1"/>
      <c r="F5" s="1"/>
      <c r="G5" s="1"/>
    </row>
    <row r="6" spans="2:7" ht="20.25">
      <c r="B6" s="7"/>
      <c r="C6" s="1"/>
      <c r="D6" s="1"/>
      <c r="E6" s="1"/>
      <c r="F6" s="1"/>
      <c r="G6" s="1"/>
    </row>
    <row r="7" spans="2:8" ht="18">
      <c r="B7" s="1" t="s">
        <v>88</v>
      </c>
      <c r="C7" s="1"/>
      <c r="D7" s="1">
        <v>58523.66</v>
      </c>
      <c r="E7" s="1" t="s">
        <v>0</v>
      </c>
      <c r="F7" s="1"/>
      <c r="G7" s="1"/>
      <c r="H7" s="2"/>
    </row>
    <row r="8" spans="2:10" ht="18">
      <c r="B8" s="1" t="s">
        <v>34</v>
      </c>
      <c r="C8" s="1"/>
      <c r="D8" s="1"/>
      <c r="E8" s="1"/>
      <c r="F8" s="1"/>
      <c r="G8" s="2"/>
      <c r="H8" s="2"/>
      <c r="I8" s="2"/>
      <c r="J8" s="2"/>
    </row>
    <row r="9" spans="2:10" ht="18">
      <c r="B9" s="1" t="s">
        <v>83</v>
      </c>
      <c r="C9" s="1"/>
      <c r="D9" s="1">
        <v>1583679.6</v>
      </c>
      <c r="E9" s="1" t="s">
        <v>0</v>
      </c>
      <c r="F9" s="1"/>
      <c r="G9" s="2"/>
      <c r="H9" s="2"/>
      <c r="I9" s="2"/>
      <c r="J9" s="2"/>
    </row>
    <row r="10" spans="2:10" ht="18">
      <c r="B10" s="1" t="s">
        <v>36</v>
      </c>
      <c r="C10" s="1"/>
      <c r="D10" s="1"/>
      <c r="E10" s="1"/>
      <c r="F10" s="1"/>
      <c r="G10" s="2"/>
      <c r="H10" s="2"/>
      <c r="I10" s="2"/>
      <c r="J10" s="2"/>
    </row>
    <row r="11" spans="2:8" ht="18">
      <c r="B11" s="1" t="s">
        <v>83</v>
      </c>
      <c r="C11" s="1"/>
      <c r="D11" s="1">
        <v>1553920.41</v>
      </c>
      <c r="E11" s="1" t="s">
        <v>0</v>
      </c>
      <c r="F11" s="1"/>
      <c r="G11" s="2"/>
      <c r="H11" s="2"/>
    </row>
    <row r="12" spans="2:8" ht="18">
      <c r="B12" s="1" t="s">
        <v>69</v>
      </c>
      <c r="D12" s="1">
        <f>ROUND((D11*9.1%),2)</f>
        <v>141406.76</v>
      </c>
      <c r="E12" s="1" t="s">
        <v>0</v>
      </c>
      <c r="F12" s="1"/>
      <c r="H12" s="2"/>
    </row>
    <row r="13" spans="2:8" ht="18">
      <c r="B13" s="1"/>
      <c r="F13" s="1"/>
      <c r="G13" s="2"/>
      <c r="H13" s="2"/>
    </row>
    <row r="14" spans="2:12" ht="18">
      <c r="B14" s="1" t="s">
        <v>19</v>
      </c>
      <c r="F14" s="1"/>
      <c r="G14" s="1"/>
      <c r="L14" s="2"/>
    </row>
    <row r="15" spans="2:7" ht="18">
      <c r="B15" s="1" t="s">
        <v>62</v>
      </c>
      <c r="D15" s="1"/>
      <c r="E15" s="1"/>
      <c r="F15" s="1"/>
      <c r="G15" s="1"/>
    </row>
    <row r="16" spans="2:10" ht="18">
      <c r="B16" s="1" t="s">
        <v>84</v>
      </c>
      <c r="D16" s="1">
        <f>ROUND((D9*86.6%),2)</f>
        <v>1371466.53</v>
      </c>
      <c r="E16" s="1" t="s">
        <v>0</v>
      </c>
      <c r="F16" s="8"/>
      <c r="G16" s="1"/>
      <c r="H16" s="2"/>
      <c r="I16" s="2"/>
      <c r="J16" s="2"/>
    </row>
    <row r="17" spans="2:10" ht="18">
      <c r="B17" s="1" t="s">
        <v>67</v>
      </c>
      <c r="C17" s="1"/>
      <c r="G17" s="1"/>
      <c r="H17" s="2"/>
      <c r="I17" s="2"/>
      <c r="J17" s="2"/>
    </row>
    <row r="18" spans="2:6" ht="18">
      <c r="B18" s="1" t="s">
        <v>64</v>
      </c>
      <c r="D18" s="1">
        <f>ROUND((D9*6%),2)</f>
        <v>95020.78</v>
      </c>
      <c r="E18" s="1" t="s">
        <v>0</v>
      </c>
      <c r="F18" s="10"/>
    </row>
    <row r="19" spans="2:6" ht="18">
      <c r="B19" s="1" t="s">
        <v>65</v>
      </c>
      <c r="D19" s="1">
        <f>ROUND((D9*3.6%),2)</f>
        <v>57012.47</v>
      </c>
      <c r="E19" s="1" t="s">
        <v>0</v>
      </c>
      <c r="F19" s="10"/>
    </row>
    <row r="20" spans="2:6" ht="18">
      <c r="B20" s="1" t="s">
        <v>66</v>
      </c>
      <c r="C20" s="1"/>
      <c r="D20" s="1">
        <f>ROUND((D9*22.6%),2)</f>
        <v>357911.59</v>
      </c>
      <c r="E20" s="1" t="s">
        <v>0</v>
      </c>
      <c r="F20" s="10"/>
    </row>
    <row r="21" spans="2:6" ht="18">
      <c r="B21" s="1"/>
      <c r="C21" s="1"/>
      <c r="D21" s="1"/>
      <c r="E21" s="1"/>
      <c r="F21" s="1"/>
    </row>
    <row r="22" spans="2:10" ht="18">
      <c r="B22" s="1" t="s">
        <v>89</v>
      </c>
      <c r="C22" s="1"/>
      <c r="D22" s="1"/>
      <c r="E22" s="1"/>
      <c r="H22" s="2"/>
      <c r="I22" s="2"/>
      <c r="J22" s="2"/>
    </row>
    <row r="23" spans="2:5" ht="18">
      <c r="B23" s="1" t="s">
        <v>60</v>
      </c>
      <c r="C23" s="1"/>
      <c r="D23" s="1">
        <v>1200</v>
      </c>
      <c r="E23" s="1" t="s">
        <v>0</v>
      </c>
    </row>
    <row r="24" spans="2:6" ht="18">
      <c r="B24" s="1" t="s">
        <v>109</v>
      </c>
      <c r="C24" s="1"/>
      <c r="D24" s="1">
        <v>3600</v>
      </c>
      <c r="E24" s="1" t="s">
        <v>0</v>
      </c>
      <c r="F24" s="1"/>
    </row>
    <row r="25" spans="2:6" ht="18">
      <c r="B25" s="1" t="s">
        <v>309</v>
      </c>
      <c r="C25" s="1"/>
      <c r="D25" s="1">
        <v>21000</v>
      </c>
      <c r="E25" s="1" t="s">
        <v>0</v>
      </c>
      <c r="F25" s="1"/>
    </row>
    <row r="26" spans="2:6" ht="18">
      <c r="B26" s="1" t="s">
        <v>110</v>
      </c>
      <c r="C26" s="1"/>
      <c r="D26" s="1">
        <v>343000</v>
      </c>
      <c r="E26" s="1" t="s">
        <v>0</v>
      </c>
      <c r="F26" s="1"/>
    </row>
    <row r="27" spans="2:6" ht="18">
      <c r="B27" s="1"/>
      <c r="F27" s="1"/>
    </row>
    <row r="28" spans="2:6" ht="18">
      <c r="B28" s="1"/>
      <c r="D28" s="1"/>
      <c r="E28" s="1"/>
      <c r="F28" s="1"/>
    </row>
    <row r="29" spans="2:5" ht="18">
      <c r="B29" s="1" t="s">
        <v>47</v>
      </c>
      <c r="D29" s="1">
        <f>D16+D23+D24+D25+D26</f>
        <v>1740266.53</v>
      </c>
      <c r="E29" s="1" t="s">
        <v>0</v>
      </c>
    </row>
    <row r="30" ht="18">
      <c r="F30" s="1"/>
    </row>
    <row r="31" ht="18">
      <c r="B31" s="1" t="s">
        <v>61</v>
      </c>
    </row>
    <row r="32" spans="2:6" ht="18">
      <c r="B32" s="1" t="s">
        <v>176</v>
      </c>
      <c r="D32" s="1">
        <f>D7+D11-D29</f>
        <v>-127822.4600000002</v>
      </c>
      <c r="E32" s="1" t="s">
        <v>0</v>
      </c>
      <c r="F32" s="1"/>
    </row>
    <row r="33" spans="2:6" ht="18">
      <c r="B33" s="1"/>
      <c r="F33" s="1"/>
    </row>
    <row r="34" spans="2:6" ht="18">
      <c r="B34" s="1" t="s">
        <v>48</v>
      </c>
      <c r="C34" s="14"/>
      <c r="D34" s="1"/>
      <c r="E34" s="1"/>
      <c r="F34" s="1"/>
    </row>
    <row r="35" spans="2:6" ht="18">
      <c r="B35" s="1" t="s">
        <v>176</v>
      </c>
      <c r="C35" s="14"/>
      <c r="D35" s="1">
        <v>202935.91</v>
      </c>
      <c r="E35" s="1" t="s">
        <v>0</v>
      </c>
      <c r="F35" s="1"/>
    </row>
    <row r="36" spans="2:5" ht="18">
      <c r="B36" s="1"/>
      <c r="D36" s="1"/>
      <c r="E36" s="1"/>
    </row>
    <row r="37" ht="18">
      <c r="B37" s="1"/>
    </row>
    <row r="38" spans="2:5" ht="18">
      <c r="B38" t="s">
        <v>57</v>
      </c>
      <c r="D38" s="1"/>
      <c r="E38" s="1"/>
    </row>
    <row r="39" ht="18">
      <c r="C39" s="1"/>
    </row>
    <row r="40" spans="2:5" ht="18">
      <c r="B40" t="s">
        <v>58</v>
      </c>
      <c r="D40" s="1"/>
      <c r="E40" s="1"/>
    </row>
  </sheetData>
  <sheetProtection/>
  <printOptions/>
  <pageMargins left="0.19" right="0.19" top="0.27" bottom="0.23" header="0.2" footer="0.25"/>
  <pageSetup horizontalDpi="600" verticalDpi="600" orientation="portrait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B1:K51"/>
  <sheetViews>
    <sheetView zoomScalePageLayoutView="0" workbookViewId="0" topLeftCell="B1">
      <selection activeCell="H1" sqref="H1:O16384"/>
    </sheetView>
  </sheetViews>
  <sheetFormatPr defaultColWidth="9.00390625" defaultRowHeight="12.75"/>
  <cols>
    <col min="1" max="1" width="4.25390625" style="0" customWidth="1"/>
    <col min="2" max="2" width="20.375" style="0" customWidth="1"/>
    <col min="3" max="3" width="23.875" style="0" customWidth="1"/>
    <col min="4" max="4" width="21.25390625" style="0" customWidth="1"/>
    <col min="5" max="5" width="7.125" style="0" customWidth="1"/>
    <col min="6" max="6" width="15.125" style="0" customWidth="1"/>
    <col min="7" max="7" width="6.75390625" style="0" customWidth="1"/>
    <col min="8" max="8" width="8.625" style="0" customWidth="1"/>
    <col min="9" max="9" width="16.25390625" style="0" customWidth="1"/>
    <col min="10" max="10" width="16.00390625" style="0" customWidth="1"/>
    <col min="11" max="11" width="15.625" style="0" customWidth="1"/>
  </cols>
  <sheetData>
    <row r="1" spans="2:8" ht="18">
      <c r="B1" s="1" t="s">
        <v>31</v>
      </c>
      <c r="C1" s="1"/>
      <c r="D1" s="1"/>
      <c r="G1" s="1"/>
      <c r="H1" s="1"/>
    </row>
    <row r="2" spans="2:11" ht="18">
      <c r="B2" s="1" t="s">
        <v>296</v>
      </c>
      <c r="C2" s="1"/>
      <c r="D2" s="1"/>
      <c r="G2" s="1"/>
      <c r="H2" s="1"/>
      <c r="K2" s="2"/>
    </row>
    <row r="3" spans="2:11" ht="18">
      <c r="B3" s="1" t="s">
        <v>32</v>
      </c>
      <c r="C3" s="1"/>
      <c r="D3" s="1"/>
      <c r="G3" s="1"/>
      <c r="H3" s="1"/>
      <c r="K3" s="2"/>
    </row>
    <row r="4" spans="2:11" ht="18">
      <c r="B4" s="1" t="s">
        <v>33</v>
      </c>
      <c r="C4" s="1"/>
      <c r="D4" s="1"/>
      <c r="E4" s="1"/>
      <c r="F4" s="1"/>
      <c r="G4" s="1"/>
      <c r="H4" s="1"/>
      <c r="K4" s="2"/>
    </row>
    <row r="5" spans="2:11" ht="18">
      <c r="B5" s="1"/>
      <c r="C5" s="1"/>
      <c r="D5" s="1"/>
      <c r="E5" s="1"/>
      <c r="F5" s="1"/>
      <c r="G5" s="1"/>
      <c r="H5" s="1"/>
      <c r="K5" s="2"/>
    </row>
    <row r="6" spans="2:11" ht="18">
      <c r="B6" s="1" t="s">
        <v>88</v>
      </c>
      <c r="C6" s="1"/>
      <c r="D6" s="1">
        <v>-211053.27</v>
      </c>
      <c r="E6" s="1" t="s">
        <v>0</v>
      </c>
      <c r="F6" s="1"/>
      <c r="G6" s="1"/>
      <c r="H6" s="1"/>
      <c r="K6" s="2"/>
    </row>
    <row r="7" spans="2:11" ht="18">
      <c r="B7" s="1" t="s">
        <v>34</v>
      </c>
      <c r="C7" s="1"/>
      <c r="D7" s="1"/>
      <c r="E7" s="1"/>
      <c r="F7" s="1"/>
      <c r="G7" s="1"/>
      <c r="H7" s="2"/>
      <c r="K7" s="2"/>
    </row>
    <row r="8" spans="2:11" ht="18">
      <c r="B8" s="1" t="s">
        <v>83</v>
      </c>
      <c r="C8" s="1"/>
      <c r="D8" s="1">
        <v>1760157</v>
      </c>
      <c r="E8" s="1" t="s">
        <v>0</v>
      </c>
      <c r="F8" s="1"/>
      <c r="G8" s="1"/>
      <c r="H8" s="2"/>
      <c r="K8" s="2"/>
    </row>
    <row r="9" spans="2:11" ht="18">
      <c r="B9" s="1" t="s">
        <v>36</v>
      </c>
      <c r="C9" s="1"/>
      <c r="D9" s="1"/>
      <c r="E9" s="1"/>
      <c r="F9" s="1"/>
      <c r="G9" s="1"/>
      <c r="H9" s="2"/>
      <c r="K9" s="2"/>
    </row>
    <row r="10" spans="2:8" ht="18">
      <c r="B10" s="1" t="s">
        <v>83</v>
      </c>
      <c r="C10" s="1"/>
      <c r="D10" s="10">
        <v>1719540.03</v>
      </c>
      <c r="E10" s="1" t="s">
        <v>0</v>
      </c>
      <c r="F10" s="1"/>
      <c r="G10" s="1"/>
      <c r="H10" s="2"/>
    </row>
    <row r="11" spans="2:7" ht="18">
      <c r="B11" s="1" t="s">
        <v>69</v>
      </c>
      <c r="D11" s="1">
        <f>ROUND((D10*9.1%),2)</f>
        <v>156478.14</v>
      </c>
      <c r="E11" s="1" t="s">
        <v>0</v>
      </c>
      <c r="F11" s="1"/>
      <c r="G11" s="1"/>
    </row>
    <row r="12" spans="2:11" ht="18">
      <c r="B12" s="1"/>
      <c r="C12" s="1"/>
      <c r="D12" s="1"/>
      <c r="E12" s="1"/>
      <c r="F12" s="1"/>
      <c r="G12" s="1"/>
      <c r="H12" s="2"/>
      <c r="K12" s="2"/>
    </row>
    <row r="13" spans="2:8" ht="18">
      <c r="B13" s="1" t="s">
        <v>19</v>
      </c>
      <c r="F13" s="1"/>
      <c r="H13" s="1"/>
    </row>
    <row r="14" spans="2:8" ht="18">
      <c r="B14" s="1" t="s">
        <v>62</v>
      </c>
      <c r="D14" s="1" t="s">
        <v>68</v>
      </c>
      <c r="E14" s="1"/>
      <c r="F14" s="1"/>
      <c r="H14" s="1"/>
    </row>
    <row r="15" spans="2:8" ht="18">
      <c r="B15" s="1" t="s">
        <v>84</v>
      </c>
      <c r="D15" s="1">
        <f>ROUND((D8*90.9%),2)</f>
        <v>1599982.71</v>
      </c>
      <c r="E15" s="1" t="s">
        <v>0</v>
      </c>
      <c r="F15" s="8"/>
      <c r="G15" s="1"/>
      <c r="H15" s="1"/>
    </row>
    <row r="16" spans="2:3" ht="18">
      <c r="B16" s="1" t="s">
        <v>67</v>
      </c>
      <c r="C16" s="1"/>
    </row>
    <row r="17" spans="2:8" ht="18">
      <c r="B17" s="1" t="s">
        <v>64</v>
      </c>
      <c r="D17" s="1">
        <f>ROUND((D8*6%),2)</f>
        <v>105609.42</v>
      </c>
      <c r="E17" s="1" t="s">
        <v>0</v>
      </c>
      <c r="F17" s="10"/>
      <c r="G17" s="1"/>
      <c r="H17" s="1"/>
    </row>
    <row r="18" spans="2:7" ht="18">
      <c r="B18" s="1" t="s">
        <v>65</v>
      </c>
      <c r="D18" s="1">
        <f>ROUND((D8*3.6%),2)</f>
        <v>63365.65</v>
      </c>
      <c r="E18" s="1" t="s">
        <v>0</v>
      </c>
      <c r="F18" s="10"/>
      <c r="G18" s="1"/>
    </row>
    <row r="19" spans="2:7" ht="18">
      <c r="B19" s="1" t="s">
        <v>66</v>
      </c>
      <c r="C19" s="1"/>
      <c r="D19" s="1">
        <f>ROUND((D8*22.6%),2)</f>
        <v>397795.48</v>
      </c>
      <c r="E19" s="1" t="s">
        <v>0</v>
      </c>
      <c r="F19" s="10"/>
      <c r="G19" s="1"/>
    </row>
    <row r="20" spans="2:6" ht="18">
      <c r="B20" s="1" t="s">
        <v>3</v>
      </c>
      <c r="D20" s="1">
        <v>40000</v>
      </c>
      <c r="E20" s="1" t="s">
        <v>0</v>
      </c>
      <c r="F20" s="1"/>
    </row>
    <row r="21" spans="2:5" ht="18">
      <c r="B21" s="1" t="s">
        <v>92</v>
      </c>
      <c r="C21" s="1"/>
      <c r="D21" s="1">
        <v>10000</v>
      </c>
      <c r="E21" s="1" t="s">
        <v>0</v>
      </c>
    </row>
    <row r="22" spans="2:11" ht="18">
      <c r="B22" s="1" t="s">
        <v>20</v>
      </c>
      <c r="C22" s="1"/>
      <c r="D22" s="1">
        <v>5400</v>
      </c>
      <c r="E22" s="1" t="s">
        <v>0</v>
      </c>
      <c r="F22" s="1"/>
      <c r="G22" s="1"/>
      <c r="H22" s="1"/>
      <c r="K22" s="2"/>
    </row>
    <row r="23" spans="2:8" ht="18">
      <c r="B23" s="1" t="s">
        <v>23</v>
      </c>
      <c r="C23" s="1"/>
      <c r="D23" s="1">
        <v>1000</v>
      </c>
      <c r="E23" s="1" t="s">
        <v>0</v>
      </c>
      <c r="F23" s="1"/>
      <c r="H23" s="1"/>
    </row>
    <row r="24" spans="2:8" ht="18">
      <c r="B24" s="1" t="s">
        <v>13</v>
      </c>
      <c r="C24" s="1"/>
      <c r="D24" s="1">
        <v>21600</v>
      </c>
      <c r="E24" s="1" t="s">
        <v>0</v>
      </c>
      <c r="H24" s="1"/>
    </row>
    <row r="25" spans="2:5" ht="18">
      <c r="B25" s="1" t="s">
        <v>138</v>
      </c>
      <c r="D25" s="1">
        <v>14400</v>
      </c>
      <c r="E25" s="1" t="s">
        <v>0</v>
      </c>
    </row>
    <row r="26" spans="2:5" ht="18">
      <c r="B26" s="1" t="s">
        <v>22</v>
      </c>
      <c r="D26" s="1">
        <v>7000</v>
      </c>
      <c r="E26" s="1" t="s">
        <v>0</v>
      </c>
    </row>
    <row r="27" spans="2:5" ht="18">
      <c r="B27" s="1" t="s">
        <v>163</v>
      </c>
      <c r="D27" s="1">
        <v>4000</v>
      </c>
      <c r="E27" s="1" t="s">
        <v>0</v>
      </c>
    </row>
    <row r="28" spans="2:5" ht="18">
      <c r="B28" s="1" t="s">
        <v>7</v>
      </c>
      <c r="D28" s="1">
        <v>2800</v>
      </c>
      <c r="E28" s="1" t="s">
        <v>0</v>
      </c>
    </row>
    <row r="29" spans="2:5" ht="18">
      <c r="B29" s="1" t="s">
        <v>317</v>
      </c>
      <c r="D29" s="1">
        <v>1400</v>
      </c>
      <c r="E29" s="1" t="s">
        <v>0</v>
      </c>
    </row>
    <row r="30" spans="2:5" ht="18">
      <c r="B30" s="1" t="s">
        <v>324</v>
      </c>
      <c r="D30" s="1">
        <v>600</v>
      </c>
      <c r="E30" s="1" t="s">
        <v>0</v>
      </c>
    </row>
    <row r="31" spans="2:5" ht="18">
      <c r="B31" s="1" t="s">
        <v>21</v>
      </c>
      <c r="D31" s="1">
        <v>600</v>
      </c>
      <c r="E31" s="1" t="s">
        <v>0</v>
      </c>
    </row>
    <row r="32" spans="2:8" ht="18">
      <c r="B32" s="1" t="s">
        <v>23</v>
      </c>
      <c r="D32" s="1">
        <v>1350</v>
      </c>
      <c r="E32" s="1" t="s">
        <v>0</v>
      </c>
      <c r="F32" s="1"/>
      <c r="H32" s="2"/>
    </row>
    <row r="33" spans="2:6" ht="18">
      <c r="B33" s="1" t="s">
        <v>163</v>
      </c>
      <c r="D33" s="1">
        <v>900</v>
      </c>
      <c r="E33" s="1" t="s">
        <v>0</v>
      </c>
      <c r="F33" s="1"/>
    </row>
    <row r="34" spans="2:6" ht="18">
      <c r="B34" s="1" t="s">
        <v>47</v>
      </c>
      <c r="C34" s="1"/>
      <c r="D34" s="1">
        <f>D15+D20+D21+D22+D23+D24+D25+D26+D27+D28+D29+D30+D31+D32+D33</f>
        <v>1711032.71</v>
      </c>
      <c r="E34" s="1" t="s">
        <v>0</v>
      </c>
      <c r="F34" s="1"/>
    </row>
    <row r="35" spans="2:6" ht="18">
      <c r="B35" s="1"/>
      <c r="C35" s="1"/>
      <c r="E35" s="1"/>
      <c r="F35" s="1"/>
    </row>
    <row r="36" spans="2:6" ht="18">
      <c r="B36" s="1" t="s">
        <v>61</v>
      </c>
      <c r="F36" s="1"/>
    </row>
    <row r="37" spans="2:6" ht="18">
      <c r="B37" s="1" t="s">
        <v>176</v>
      </c>
      <c r="D37" s="1">
        <f>D6+D10-D34</f>
        <v>-202545.94999999995</v>
      </c>
      <c r="E37" s="1" t="s">
        <v>0</v>
      </c>
      <c r="F37" s="1"/>
    </row>
    <row r="38" spans="2:6" ht="18">
      <c r="B38" s="1"/>
      <c r="F38" s="1"/>
    </row>
    <row r="39" spans="2:6" ht="18">
      <c r="B39" s="1" t="s">
        <v>48</v>
      </c>
      <c r="C39" s="13"/>
      <c r="D39" s="3"/>
      <c r="E39" s="3"/>
      <c r="F39" s="1"/>
    </row>
    <row r="40" spans="2:6" ht="18">
      <c r="B40" s="1" t="s">
        <v>176</v>
      </c>
      <c r="C40" s="13"/>
      <c r="D40" s="1">
        <v>283258.79</v>
      </c>
      <c r="E40" s="1" t="s">
        <v>0</v>
      </c>
      <c r="F40" s="1"/>
    </row>
    <row r="41" spans="4:5" ht="18">
      <c r="D41" s="1"/>
      <c r="E41" s="1"/>
    </row>
    <row r="42" spans="4:5" ht="18">
      <c r="D42" s="1"/>
      <c r="E42" s="1"/>
    </row>
    <row r="43" spans="2:6" ht="18">
      <c r="B43" t="s">
        <v>57</v>
      </c>
      <c r="D43" s="1"/>
      <c r="E43" s="1"/>
      <c r="F43" s="1"/>
    </row>
    <row r="44" spans="3:6" ht="18">
      <c r="C44" s="1"/>
      <c r="D44" s="1"/>
      <c r="E44" s="1"/>
      <c r="F44" s="1"/>
    </row>
    <row r="45" spans="2:5" ht="18">
      <c r="B45" t="s">
        <v>58</v>
      </c>
      <c r="D45" s="1"/>
      <c r="E45" s="1"/>
    </row>
    <row r="46" spans="2:5" ht="18">
      <c r="B46" s="1"/>
      <c r="D46" s="1"/>
      <c r="E46" s="1"/>
    </row>
    <row r="47" ht="18">
      <c r="F47" s="1"/>
    </row>
    <row r="48" ht="18">
      <c r="F48" s="1"/>
    </row>
    <row r="49" spans="2:6" ht="18">
      <c r="B49" s="1"/>
      <c r="C49" s="1"/>
      <c r="D49" s="1"/>
      <c r="E49" s="1"/>
      <c r="F49" s="1"/>
    </row>
    <row r="50" spans="2:6" ht="18">
      <c r="B50" s="1"/>
      <c r="C50" s="1"/>
      <c r="D50" s="1"/>
      <c r="E50" s="1"/>
      <c r="F50" s="1"/>
    </row>
    <row r="51" spans="3:6" ht="18">
      <c r="C51" s="1"/>
      <c r="D51" s="1"/>
      <c r="E51" s="1"/>
      <c r="F51" s="1"/>
    </row>
  </sheetData>
  <sheetProtection/>
  <printOptions/>
  <pageMargins left="0.19" right="0.19" top="0.22" bottom="0.19" header="0.2" footer="0.19"/>
  <pageSetup horizontalDpi="600" verticalDpi="600"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G1" sqref="G1:K16384"/>
    </sheetView>
  </sheetViews>
  <sheetFormatPr defaultColWidth="9.00390625" defaultRowHeight="12.75"/>
  <cols>
    <col min="1" max="1" width="4.75390625" style="0" customWidth="1"/>
    <col min="2" max="2" width="21.75390625" style="0" customWidth="1"/>
    <col min="3" max="3" width="20.75390625" style="0" customWidth="1"/>
    <col min="4" max="4" width="18.00390625" style="0" customWidth="1"/>
    <col min="5" max="5" width="7.875" style="0" customWidth="1"/>
    <col min="6" max="6" width="13.625" style="0" customWidth="1"/>
    <col min="7" max="7" width="10.875" style="0" customWidth="1"/>
    <col min="8" max="8" width="12.375" style="0" customWidth="1"/>
    <col min="9" max="9" width="12.625" style="0" customWidth="1"/>
    <col min="10" max="10" width="11.00390625" style="0" customWidth="1"/>
  </cols>
  <sheetData>
    <row r="1" spans="2:7" ht="20.25">
      <c r="B1" s="7"/>
      <c r="C1" s="1"/>
      <c r="D1" s="1"/>
      <c r="E1" s="1"/>
      <c r="F1" s="1"/>
      <c r="G1" s="1"/>
    </row>
    <row r="2" spans="2:10" ht="18">
      <c r="B2" s="1" t="s">
        <v>31</v>
      </c>
      <c r="C2" s="1"/>
      <c r="D2" s="1"/>
      <c r="E2" s="1"/>
      <c r="F2" s="1"/>
      <c r="G2" s="1"/>
      <c r="H2" s="2"/>
      <c r="I2" s="2"/>
      <c r="J2" s="2"/>
    </row>
    <row r="3" spans="2:10" ht="18">
      <c r="B3" s="1" t="s">
        <v>297</v>
      </c>
      <c r="C3" s="1"/>
      <c r="D3" s="1"/>
      <c r="E3" s="1"/>
      <c r="F3" s="1"/>
      <c r="G3" s="1"/>
      <c r="H3" s="2"/>
      <c r="I3" s="2"/>
      <c r="J3" s="2"/>
    </row>
    <row r="4" spans="2:10" ht="18">
      <c r="B4" s="1" t="s">
        <v>32</v>
      </c>
      <c r="C4" s="1"/>
      <c r="D4" s="1"/>
      <c r="E4" s="1"/>
      <c r="F4" s="1"/>
      <c r="G4" s="1"/>
      <c r="H4" s="2"/>
      <c r="J4" s="2"/>
    </row>
    <row r="5" spans="2:10" ht="18">
      <c r="B5" s="1" t="s">
        <v>33</v>
      </c>
      <c r="C5" s="1"/>
      <c r="D5" s="1"/>
      <c r="E5" s="1"/>
      <c r="F5" s="1"/>
      <c r="G5" s="1"/>
      <c r="H5" s="2"/>
      <c r="J5" s="2"/>
    </row>
    <row r="6" spans="2:10" ht="20.25">
      <c r="B6" s="7"/>
      <c r="C6" s="1"/>
      <c r="D6" s="1"/>
      <c r="E6" s="1"/>
      <c r="F6" s="1"/>
      <c r="G6" s="1"/>
      <c r="H6" s="2"/>
      <c r="J6" s="2"/>
    </row>
    <row r="7" spans="2:10" ht="18">
      <c r="B7" s="1" t="s">
        <v>88</v>
      </c>
      <c r="C7" s="1"/>
      <c r="D7" s="1">
        <v>10127.6</v>
      </c>
      <c r="E7" s="1" t="s">
        <v>0</v>
      </c>
      <c r="F7" s="1"/>
      <c r="G7" s="1"/>
      <c r="H7" s="2"/>
      <c r="J7" s="2"/>
    </row>
    <row r="8" spans="2:10" ht="18">
      <c r="B8" s="1" t="s">
        <v>34</v>
      </c>
      <c r="C8" s="1"/>
      <c r="D8" s="1"/>
      <c r="E8" s="1"/>
      <c r="F8" s="1"/>
      <c r="G8" s="2"/>
      <c r="H8" s="2"/>
      <c r="I8" s="2"/>
      <c r="J8" s="2"/>
    </row>
    <row r="9" spans="2:10" ht="18">
      <c r="B9" s="1" t="s">
        <v>83</v>
      </c>
      <c r="C9" s="1"/>
      <c r="D9" s="1">
        <v>325551.03</v>
      </c>
      <c r="E9" s="1" t="s">
        <v>0</v>
      </c>
      <c r="F9" s="1"/>
      <c r="G9" s="2"/>
      <c r="H9" s="2"/>
      <c r="I9" s="2"/>
      <c r="J9" s="2"/>
    </row>
    <row r="10" spans="2:7" ht="18">
      <c r="B10" s="1" t="s">
        <v>36</v>
      </c>
      <c r="C10" s="1"/>
      <c r="D10" s="1"/>
      <c r="E10" s="1"/>
      <c r="F10" s="1"/>
      <c r="G10" s="2"/>
    </row>
    <row r="11" spans="2:11" ht="18">
      <c r="B11" s="1" t="s">
        <v>83</v>
      </c>
      <c r="C11" s="1"/>
      <c r="D11" s="1">
        <v>331178.35</v>
      </c>
      <c r="E11" s="1" t="s">
        <v>0</v>
      </c>
      <c r="F11" s="1"/>
      <c r="G11" s="2"/>
      <c r="K11" s="2"/>
    </row>
    <row r="12" spans="2:10" ht="18">
      <c r="B12" s="1" t="s">
        <v>69</v>
      </c>
      <c r="D12" s="1">
        <f>ROUND((D11*14.3%),2)</f>
        <v>47358.5</v>
      </c>
      <c r="E12" s="1" t="s">
        <v>0</v>
      </c>
      <c r="F12" s="1"/>
      <c r="H12" s="2"/>
      <c r="J12" s="2"/>
    </row>
    <row r="13" spans="2:10" ht="18">
      <c r="B13" s="1"/>
      <c r="C13" s="1"/>
      <c r="D13" s="1"/>
      <c r="E13" s="1"/>
      <c r="F13" s="1"/>
      <c r="G13" s="2"/>
      <c r="H13" s="2"/>
      <c r="J13" s="2"/>
    </row>
    <row r="14" spans="2:10" ht="18">
      <c r="B14" s="1" t="s">
        <v>19</v>
      </c>
      <c r="D14" s="1"/>
      <c r="E14" s="1"/>
      <c r="F14" s="1"/>
      <c r="G14" s="1"/>
      <c r="H14" s="2"/>
      <c r="J14" s="2"/>
    </row>
    <row r="15" spans="2:8" ht="18">
      <c r="B15" s="1" t="s">
        <v>62</v>
      </c>
      <c r="F15" s="1"/>
      <c r="G15" s="1"/>
      <c r="H15" s="2"/>
    </row>
    <row r="16" spans="2:8" ht="18">
      <c r="B16" s="1" t="s">
        <v>84</v>
      </c>
      <c r="D16" s="1">
        <f>ROUND((D9*79.6%),2)</f>
        <v>259138.62</v>
      </c>
      <c r="E16" s="1" t="s">
        <v>0</v>
      </c>
      <c r="F16" s="1"/>
      <c r="G16" s="1"/>
      <c r="H16" s="2"/>
    </row>
    <row r="17" spans="2:10" ht="18">
      <c r="B17" s="1" t="s">
        <v>67</v>
      </c>
      <c r="C17" s="1"/>
      <c r="G17" s="1"/>
      <c r="H17" s="2"/>
      <c r="I17" s="2"/>
      <c r="J17" s="2"/>
    </row>
    <row r="18" spans="2:10" ht="18">
      <c r="B18" s="1" t="s">
        <v>64</v>
      </c>
      <c r="D18" s="1">
        <f>ROUND((D9*9.7%),2)</f>
        <v>31578.45</v>
      </c>
      <c r="E18" s="1" t="s">
        <v>0</v>
      </c>
      <c r="F18" s="1"/>
      <c r="G18" s="1"/>
      <c r="H18" s="2"/>
      <c r="I18" s="2"/>
      <c r="J18" s="2"/>
    </row>
    <row r="19" spans="2:6" ht="18">
      <c r="B19" s="1" t="s">
        <v>65</v>
      </c>
      <c r="D19" s="1">
        <f>ROUND((D9*5.9%),2)</f>
        <v>19207.51</v>
      </c>
      <c r="E19" s="1" t="s">
        <v>0</v>
      </c>
      <c r="F19" s="1"/>
    </row>
    <row r="20" spans="2:6" ht="18">
      <c r="B20" s="1" t="s">
        <v>3</v>
      </c>
      <c r="D20" s="1">
        <v>19200</v>
      </c>
      <c r="E20" s="1" t="s">
        <v>0</v>
      </c>
      <c r="F20" s="1"/>
    </row>
    <row r="21" spans="2:5" ht="18">
      <c r="B21" s="1" t="s">
        <v>23</v>
      </c>
      <c r="D21" s="1">
        <v>1000</v>
      </c>
      <c r="E21" s="1" t="s">
        <v>0</v>
      </c>
    </row>
    <row r="22" spans="2:10" ht="18">
      <c r="B22" s="1" t="s">
        <v>3</v>
      </c>
      <c r="D22" s="1">
        <v>19200</v>
      </c>
      <c r="E22" s="1" t="s">
        <v>0</v>
      </c>
      <c r="G22" s="1"/>
      <c r="H22" s="2"/>
      <c r="I22" s="2"/>
      <c r="J22" s="2"/>
    </row>
    <row r="23" spans="2:10" ht="18">
      <c r="B23" s="1" t="s">
        <v>7</v>
      </c>
      <c r="D23" s="1">
        <v>3600</v>
      </c>
      <c r="E23" s="1" t="s">
        <v>0</v>
      </c>
      <c r="G23" s="1"/>
      <c r="H23" s="2"/>
      <c r="I23" s="2"/>
      <c r="J23" s="2"/>
    </row>
    <row r="24" spans="2:10" ht="18">
      <c r="B24" s="1" t="s">
        <v>23</v>
      </c>
      <c r="D24" s="1">
        <v>1350</v>
      </c>
      <c r="E24" s="1" t="s">
        <v>0</v>
      </c>
      <c r="G24" s="1"/>
      <c r="H24" s="2"/>
      <c r="I24" s="2"/>
      <c r="J24" s="2"/>
    </row>
    <row r="25" spans="2:10" ht="18">
      <c r="B25" s="1" t="s">
        <v>47</v>
      </c>
      <c r="D25" s="1">
        <f>D16+D20+D21+D22+D23+D24</f>
        <v>303488.62</v>
      </c>
      <c r="E25" s="1" t="s">
        <v>0</v>
      </c>
      <c r="G25" s="1"/>
      <c r="H25" s="2"/>
      <c r="I25" s="2"/>
      <c r="J25" s="2"/>
    </row>
    <row r="26" spans="2:10" ht="18">
      <c r="B26" s="1"/>
      <c r="D26" s="1"/>
      <c r="E26" s="1"/>
      <c r="G26" s="1"/>
      <c r="H26" s="2"/>
      <c r="I26" s="2"/>
      <c r="J26" s="2"/>
    </row>
    <row r="27" spans="2:7" ht="18">
      <c r="B27" s="1" t="s">
        <v>61</v>
      </c>
      <c r="G27" s="1"/>
    </row>
    <row r="28" spans="2:7" ht="18">
      <c r="B28" s="1" t="s">
        <v>176</v>
      </c>
      <c r="D28" s="1">
        <f>D7+D11-D25</f>
        <v>37817.32999999996</v>
      </c>
      <c r="E28" s="1" t="s">
        <v>0</v>
      </c>
      <c r="G28" s="1"/>
    </row>
    <row r="29" spans="2:7" ht="18">
      <c r="B29" s="1"/>
      <c r="G29" s="1"/>
    </row>
    <row r="30" spans="2:5" ht="18">
      <c r="B30" s="1" t="s">
        <v>48</v>
      </c>
      <c r="C30" s="13"/>
      <c r="D30" s="3"/>
      <c r="E30" s="3"/>
    </row>
    <row r="31" spans="2:5" ht="18">
      <c r="B31" s="1" t="s">
        <v>176</v>
      </c>
      <c r="C31" s="13"/>
      <c r="D31" s="1">
        <v>14570.2</v>
      </c>
      <c r="E31" s="1" t="s">
        <v>0</v>
      </c>
    </row>
    <row r="32" spans="2:7" ht="18">
      <c r="B32" s="1"/>
      <c r="D32" s="1"/>
      <c r="E32" s="1"/>
      <c r="F32" s="1"/>
      <c r="G32" s="2"/>
    </row>
    <row r="33" spans="2:6" ht="18">
      <c r="B33" s="1"/>
      <c r="D33" s="1"/>
      <c r="E33" s="1"/>
      <c r="F33" s="1"/>
    </row>
    <row r="34" spans="2:6" ht="18">
      <c r="B34" s="1"/>
      <c r="D34" s="1"/>
      <c r="E34" s="1"/>
      <c r="F34" s="1"/>
    </row>
    <row r="35" spans="4:6" ht="18">
      <c r="D35" s="1"/>
      <c r="E35" s="1"/>
      <c r="F35" s="1"/>
    </row>
    <row r="36" spans="2:6" ht="18">
      <c r="B36" t="s">
        <v>57</v>
      </c>
      <c r="D36" s="1"/>
      <c r="E36" s="1"/>
      <c r="F36" s="1"/>
    </row>
    <row r="37" spans="3:6" ht="18">
      <c r="C37" s="1"/>
      <c r="D37" s="1"/>
      <c r="E37" s="1"/>
      <c r="F37" s="1"/>
    </row>
    <row r="38" ht="12.75">
      <c r="B38" t="s">
        <v>58</v>
      </c>
    </row>
    <row r="39" spans="2:6" ht="18">
      <c r="B39" s="1"/>
      <c r="D39" s="1"/>
      <c r="E39" s="1"/>
      <c r="F39" s="1"/>
    </row>
    <row r="42" spans="1:23" s="1" customFormat="1" ht="1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</sheetData>
  <sheetProtection/>
  <printOptions/>
  <pageMargins left="0.19" right="0.19" top="0.25" bottom="0.25" header="0.2" footer="0.19"/>
  <pageSetup horizontalDpi="600" verticalDpi="600" orientation="portrait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H1" sqref="H1:Q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7.1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  <col min="12" max="12" width="12.25390625" style="0" customWidth="1"/>
    <col min="13" max="13" width="10.7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2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  <c r="L2" s="2"/>
    </row>
    <row r="3" spans="2:12" ht="18">
      <c r="B3" s="1" t="s">
        <v>298</v>
      </c>
      <c r="C3" s="1"/>
      <c r="D3" s="1"/>
      <c r="E3" s="1"/>
      <c r="F3" s="1"/>
      <c r="G3" s="1"/>
      <c r="H3" s="15"/>
      <c r="I3" s="2"/>
      <c r="J3" s="2"/>
      <c r="K3" s="2"/>
      <c r="L3" s="2"/>
    </row>
    <row r="4" spans="2:12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  <c r="L4" s="2"/>
    </row>
    <row r="5" spans="2:12" ht="18">
      <c r="B5" s="1" t="s">
        <v>33</v>
      </c>
      <c r="C5" s="1"/>
      <c r="D5" s="1"/>
      <c r="E5" s="1"/>
      <c r="F5" s="1"/>
      <c r="G5" s="1"/>
      <c r="H5" s="2"/>
      <c r="I5" s="2"/>
      <c r="J5" s="2"/>
      <c r="K5" s="2"/>
      <c r="L5" s="2"/>
    </row>
    <row r="6" spans="2:12" ht="20.25">
      <c r="B6" s="7"/>
      <c r="C6" s="1"/>
      <c r="D6" s="1"/>
      <c r="E6" s="1"/>
      <c r="F6" s="1"/>
      <c r="G6" s="1"/>
      <c r="H6" s="2"/>
      <c r="I6" s="2"/>
      <c r="J6" s="2"/>
      <c r="K6" s="2"/>
      <c r="L6" s="2"/>
    </row>
    <row r="7" spans="2:12" ht="18">
      <c r="B7" s="1" t="s">
        <v>88</v>
      </c>
      <c r="C7" s="1"/>
      <c r="D7" s="1">
        <v>26259.02</v>
      </c>
      <c r="E7" s="1" t="s">
        <v>0</v>
      </c>
      <c r="F7" s="1"/>
      <c r="G7" s="1"/>
      <c r="H7" s="2"/>
      <c r="I7" s="2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  <c r="L8" s="2"/>
    </row>
    <row r="9" spans="2:12" ht="18">
      <c r="B9" s="1" t="s">
        <v>83</v>
      </c>
      <c r="C9" s="1"/>
      <c r="D9" s="1">
        <v>306951.99</v>
      </c>
      <c r="E9" s="1" t="s">
        <v>0</v>
      </c>
      <c r="F9" s="1"/>
      <c r="G9" s="1"/>
      <c r="H9" s="2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  <c r="L10" s="2"/>
    </row>
    <row r="11" spans="2:12" ht="18">
      <c r="B11" s="1" t="s">
        <v>83</v>
      </c>
      <c r="C11" s="1"/>
      <c r="D11" s="1">
        <v>305737.73</v>
      </c>
      <c r="E11" s="1" t="s">
        <v>0</v>
      </c>
      <c r="F11" s="1"/>
      <c r="G11" s="1"/>
      <c r="H11" s="2"/>
      <c r="I11" s="2"/>
      <c r="J11" s="2"/>
      <c r="K11" s="2"/>
      <c r="L11" s="2"/>
    </row>
    <row r="12" spans="2:12" ht="18">
      <c r="B12" s="1" t="s">
        <v>69</v>
      </c>
      <c r="D12" s="1">
        <f>ROUND((D11*14.3%),2)</f>
        <v>43720.5</v>
      </c>
      <c r="E12" s="1" t="s">
        <v>0</v>
      </c>
      <c r="F12" s="1"/>
      <c r="G12" s="1"/>
      <c r="H12" s="2"/>
      <c r="I12" s="2"/>
      <c r="J12" s="2"/>
      <c r="K12" s="2"/>
      <c r="L12" s="9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12" ht="18">
      <c r="B14" s="1" t="s">
        <v>19</v>
      </c>
      <c r="D14" s="1"/>
      <c r="E14" s="1"/>
      <c r="F14" s="1"/>
      <c r="G14" s="1"/>
      <c r="L14" s="2"/>
    </row>
    <row r="15" spans="2:12" ht="18">
      <c r="B15" s="1" t="s">
        <v>62</v>
      </c>
      <c r="F15" s="1"/>
      <c r="G15" s="1"/>
      <c r="L15" s="2"/>
    </row>
    <row r="16" spans="2:12" ht="18">
      <c r="B16" s="1" t="s">
        <v>84</v>
      </c>
      <c r="D16" s="1">
        <f>ROUND((D9*79.6%),2)</f>
        <v>244333.78</v>
      </c>
      <c r="E16" s="1" t="s">
        <v>0</v>
      </c>
      <c r="F16" s="1"/>
      <c r="G16" s="1"/>
      <c r="J16" s="1"/>
      <c r="K16" s="2"/>
      <c r="L16" s="2"/>
    </row>
    <row r="17" spans="2:12" ht="18">
      <c r="B17" s="1" t="s">
        <v>67</v>
      </c>
      <c r="C17" s="1"/>
      <c r="H17" s="1"/>
      <c r="J17" s="1"/>
      <c r="K17" s="2"/>
      <c r="L17" s="2"/>
    </row>
    <row r="18" spans="2:12" ht="18">
      <c r="B18" s="1" t="s">
        <v>64</v>
      </c>
      <c r="D18" s="1">
        <f>ROUND((D9*9.7%),2)</f>
        <v>29774.34</v>
      </c>
      <c r="E18" s="1" t="s">
        <v>0</v>
      </c>
      <c r="F18" s="1"/>
      <c r="G18" s="1"/>
      <c r="H18" s="1"/>
      <c r="K18" s="2"/>
      <c r="L18" s="2"/>
    </row>
    <row r="19" spans="2:12" ht="18">
      <c r="B19" s="1" t="s">
        <v>65</v>
      </c>
      <c r="D19" s="1">
        <f>ROUND((D9*5.9%),2)</f>
        <v>18110.17</v>
      </c>
      <c r="E19" s="1" t="s">
        <v>0</v>
      </c>
      <c r="F19" s="1"/>
      <c r="G19" s="1"/>
      <c r="H19" s="1"/>
      <c r="I19" s="1"/>
      <c r="J19" s="1"/>
      <c r="K19" s="2"/>
      <c r="L19" s="2"/>
    </row>
    <row r="20" spans="2:12" ht="18">
      <c r="B20" s="1" t="s">
        <v>89</v>
      </c>
      <c r="D20" s="1"/>
      <c r="E20" s="1"/>
      <c r="F20" s="1"/>
      <c r="G20" s="1"/>
      <c r="H20" s="1"/>
      <c r="I20" s="1"/>
      <c r="J20" s="1"/>
      <c r="K20" s="2"/>
      <c r="L20" s="2"/>
    </row>
    <row r="21" spans="2:12" ht="18">
      <c r="B21" s="1"/>
      <c r="D21" s="1"/>
      <c r="E21" s="1"/>
      <c r="F21" s="1"/>
      <c r="G21" s="1"/>
      <c r="H21" s="1"/>
      <c r="I21" s="1"/>
      <c r="J21" s="1"/>
      <c r="K21" s="2"/>
      <c r="L21" s="2"/>
    </row>
    <row r="22" spans="2:12" ht="18">
      <c r="B22" s="1" t="s">
        <v>60</v>
      </c>
      <c r="D22" s="1">
        <v>1400</v>
      </c>
      <c r="E22" s="1" t="s">
        <v>0</v>
      </c>
      <c r="F22" s="1"/>
      <c r="G22" s="1"/>
      <c r="H22" s="1"/>
      <c r="I22" s="1"/>
      <c r="J22" s="1"/>
      <c r="K22" s="2"/>
      <c r="L22" s="2"/>
    </row>
    <row r="23" spans="2:10" ht="18">
      <c r="B23" s="1" t="s">
        <v>13</v>
      </c>
      <c r="D23" s="1">
        <v>5000</v>
      </c>
      <c r="E23" s="1" t="s">
        <v>0</v>
      </c>
      <c r="H23" s="1"/>
      <c r="I23" s="1"/>
      <c r="J23" s="1"/>
    </row>
    <row r="24" spans="2:10" ht="18">
      <c r="B24" s="1" t="s">
        <v>3</v>
      </c>
      <c r="D24" s="1">
        <v>60000</v>
      </c>
      <c r="E24" s="1" t="s">
        <v>0</v>
      </c>
      <c r="F24" s="1"/>
      <c r="G24" s="1"/>
      <c r="H24" s="1"/>
      <c r="I24" s="1"/>
      <c r="J24" s="1"/>
    </row>
    <row r="25" spans="2:10" ht="18">
      <c r="B25" s="1" t="s">
        <v>7</v>
      </c>
      <c r="C25" s="1"/>
      <c r="D25" s="1">
        <v>2800</v>
      </c>
      <c r="E25" s="1" t="s">
        <v>0</v>
      </c>
      <c r="F25" s="1"/>
      <c r="G25" s="1"/>
      <c r="J25" s="1"/>
    </row>
    <row r="26" spans="2:10" ht="18">
      <c r="B26" s="1"/>
      <c r="C26" s="1"/>
      <c r="D26" s="1"/>
      <c r="E26" s="1"/>
      <c r="J26" s="1"/>
    </row>
    <row r="27" spans="2:12" ht="18">
      <c r="B27" s="1" t="s">
        <v>30</v>
      </c>
      <c r="C27" s="1"/>
      <c r="D27" s="1">
        <f>D16+D22+D23+D24+D25</f>
        <v>313533.78</v>
      </c>
      <c r="E27" s="1" t="s">
        <v>0</v>
      </c>
      <c r="F27" s="1"/>
      <c r="G27" s="1"/>
      <c r="J27" s="1"/>
      <c r="L27" s="2"/>
    </row>
    <row r="28" spans="6:7" ht="18">
      <c r="F28" s="1"/>
      <c r="G28" s="1"/>
    </row>
    <row r="29" spans="1:7" ht="18">
      <c r="A29" s="1"/>
      <c r="B29" s="1" t="s">
        <v>61</v>
      </c>
      <c r="F29" s="1"/>
      <c r="G29" s="1"/>
    </row>
    <row r="30" spans="1:13" ht="18">
      <c r="A30" s="1"/>
      <c r="B30" s="1" t="s">
        <v>176</v>
      </c>
      <c r="D30" s="1">
        <f>D7+D11-D27</f>
        <v>18462.969999999972</v>
      </c>
      <c r="E30" s="1" t="s">
        <v>0</v>
      </c>
      <c r="F30" s="1"/>
      <c r="G30" s="1"/>
      <c r="M30" s="1"/>
    </row>
    <row r="31" spans="1:7" ht="18">
      <c r="A31" s="1"/>
      <c r="B31" s="1"/>
      <c r="F31" s="1"/>
      <c r="G31" s="1"/>
    </row>
    <row r="32" spans="1:7" ht="18">
      <c r="A32" s="1"/>
      <c r="B32" s="1" t="s">
        <v>48</v>
      </c>
      <c r="F32" s="1"/>
      <c r="G32" s="1"/>
    </row>
    <row r="33" spans="2:5" ht="18">
      <c r="B33" s="1" t="s">
        <v>176</v>
      </c>
      <c r="D33" s="1">
        <v>8663.45</v>
      </c>
      <c r="E33" s="1" t="s">
        <v>0</v>
      </c>
    </row>
    <row r="34" spans="2:5" ht="18">
      <c r="B34" s="1"/>
      <c r="D34" s="1"/>
      <c r="E34" s="1"/>
    </row>
    <row r="35" ht="18">
      <c r="A35" s="1"/>
    </row>
    <row r="36" spans="1:2" ht="18">
      <c r="A36" s="1"/>
      <c r="B36" t="s">
        <v>57</v>
      </c>
    </row>
    <row r="37" spans="2:13" s="1" customFormat="1" ht="18">
      <c r="B37"/>
      <c r="C37"/>
      <c r="D37"/>
      <c r="E37"/>
      <c r="F37"/>
      <c r="G37"/>
      <c r="H37"/>
      <c r="I37"/>
      <c r="J37"/>
      <c r="K37"/>
      <c r="L37"/>
      <c r="M37"/>
    </row>
    <row r="38" spans="1:2" ht="18">
      <c r="A38" s="1"/>
      <c r="B38" t="s">
        <v>58</v>
      </c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  <row r="89" ht="18">
      <c r="I89" s="1"/>
    </row>
    <row r="90" ht="18">
      <c r="I90" s="1"/>
    </row>
  </sheetData>
  <sheetProtection/>
  <printOptions/>
  <pageMargins left="0.19" right="0.24" top="0.2" bottom="0.19" header="0.2" footer="0.19"/>
  <pageSetup horizontalDpi="600" verticalDpi="600" orientation="portrait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dimension ref="B1:J88"/>
  <sheetViews>
    <sheetView zoomScalePageLayoutView="0" workbookViewId="0" topLeftCell="B1">
      <selection activeCell="G1" sqref="G1:J16384"/>
    </sheetView>
  </sheetViews>
  <sheetFormatPr defaultColWidth="9.00390625" defaultRowHeight="12.75"/>
  <cols>
    <col min="1" max="1" width="6.00390625" style="0" customWidth="1"/>
    <col min="2" max="2" width="22.75390625" style="0" customWidth="1"/>
    <col min="3" max="3" width="19.75390625" style="0" customWidth="1"/>
    <col min="4" max="4" width="18.125" style="0" customWidth="1"/>
    <col min="5" max="5" width="11.625" style="0" customWidth="1"/>
    <col min="6" max="6" width="16.125" style="0" customWidth="1"/>
    <col min="7" max="7" width="9.875" style="0" customWidth="1"/>
    <col min="8" max="8" width="12.375" style="0" customWidth="1"/>
    <col min="9" max="9" width="12.125" style="0" customWidth="1"/>
    <col min="10" max="10" width="14.25390625" style="0" customWidth="1"/>
    <col min="11" max="11" width="11.25390625" style="0" customWidth="1"/>
  </cols>
  <sheetData>
    <row r="1" spans="2:7" ht="18">
      <c r="B1" s="1" t="s">
        <v>63</v>
      </c>
      <c r="C1" s="1"/>
      <c r="D1" s="1"/>
      <c r="G1" s="2"/>
    </row>
    <row r="2" spans="2:10" ht="18">
      <c r="B2" s="1" t="s">
        <v>299</v>
      </c>
      <c r="C2" s="1"/>
      <c r="D2" s="1"/>
      <c r="G2" s="15"/>
      <c r="H2" s="2"/>
      <c r="I2" s="2"/>
      <c r="J2" s="2"/>
    </row>
    <row r="3" spans="2:10" ht="18">
      <c r="B3" s="1" t="s">
        <v>32</v>
      </c>
      <c r="C3" s="1"/>
      <c r="D3" s="1"/>
      <c r="G3" s="15"/>
      <c r="H3" s="2"/>
      <c r="I3" s="2"/>
      <c r="J3" s="2"/>
    </row>
    <row r="4" spans="2:10" ht="18">
      <c r="B4" s="1" t="s">
        <v>33</v>
      </c>
      <c r="C4" s="1"/>
      <c r="D4" s="1"/>
      <c r="E4" s="1"/>
      <c r="F4" s="1"/>
      <c r="G4" s="15"/>
      <c r="H4" s="2"/>
      <c r="I4" s="2"/>
      <c r="J4" s="2"/>
    </row>
    <row r="5" spans="2:10" ht="18">
      <c r="B5" s="1"/>
      <c r="C5" s="1"/>
      <c r="D5" s="1"/>
      <c r="E5" s="1"/>
      <c r="F5" s="1"/>
      <c r="G5" s="2"/>
      <c r="H5" s="2"/>
      <c r="I5" s="2"/>
      <c r="J5" s="2"/>
    </row>
    <row r="6" spans="2:10" ht="18">
      <c r="B6" s="1" t="s">
        <v>88</v>
      </c>
      <c r="C6" s="1"/>
      <c r="D6" s="1">
        <v>-132080.6</v>
      </c>
      <c r="E6" s="1" t="s">
        <v>0</v>
      </c>
      <c r="F6" s="1"/>
      <c r="G6" s="2"/>
      <c r="H6" s="2"/>
      <c r="I6" s="2"/>
      <c r="J6" s="2"/>
    </row>
    <row r="7" spans="2:10" ht="18">
      <c r="B7" s="1" t="s">
        <v>34</v>
      </c>
      <c r="C7" s="1"/>
      <c r="D7" s="1"/>
      <c r="E7" s="1"/>
      <c r="F7" s="1"/>
      <c r="G7" s="2"/>
      <c r="H7" s="2"/>
      <c r="I7" s="2"/>
      <c r="J7" s="2"/>
    </row>
    <row r="8" spans="2:10" ht="18">
      <c r="B8" s="1" t="s">
        <v>83</v>
      </c>
      <c r="C8" s="1"/>
      <c r="D8" s="1">
        <v>1129117.39</v>
      </c>
      <c r="E8" s="1" t="s">
        <v>0</v>
      </c>
      <c r="F8" s="1"/>
      <c r="G8" s="2"/>
      <c r="H8" s="2"/>
      <c r="I8" s="2"/>
      <c r="J8" s="2"/>
    </row>
    <row r="9" spans="2:10" ht="18">
      <c r="B9" s="1" t="s">
        <v>36</v>
      </c>
      <c r="C9" s="1"/>
      <c r="D9" s="1"/>
      <c r="E9" s="1"/>
      <c r="F9" s="1"/>
      <c r="G9" s="2"/>
      <c r="H9" s="2"/>
      <c r="I9" s="2"/>
      <c r="J9" s="2"/>
    </row>
    <row r="10" spans="2:10" ht="18">
      <c r="B10" s="1" t="s">
        <v>83</v>
      </c>
      <c r="C10" s="1"/>
      <c r="D10" s="1">
        <v>1123602.68</v>
      </c>
      <c r="E10" s="1" t="s">
        <v>0</v>
      </c>
      <c r="F10" s="1"/>
      <c r="G10" s="2"/>
      <c r="H10" s="2"/>
      <c r="I10" s="2"/>
      <c r="J10" s="2"/>
    </row>
    <row r="11" spans="2:10" ht="18">
      <c r="B11" s="1" t="s">
        <v>69</v>
      </c>
      <c r="D11" s="1">
        <f>ROUND((D10*9.1%),2)</f>
        <v>102247.84</v>
      </c>
      <c r="E11" s="1" t="s">
        <v>0</v>
      </c>
      <c r="G11" s="2"/>
      <c r="H11" s="2"/>
      <c r="I11" s="2"/>
      <c r="J11" s="2"/>
    </row>
    <row r="12" spans="2:10" ht="18">
      <c r="B12" s="1"/>
      <c r="C12" s="1"/>
      <c r="D12" s="1"/>
      <c r="E12" s="1"/>
      <c r="F12" s="1"/>
      <c r="G12" s="2"/>
      <c r="H12" s="2"/>
      <c r="I12" s="2"/>
      <c r="J12" s="2"/>
    </row>
    <row r="13" spans="2:10" ht="18">
      <c r="B13" s="1" t="s">
        <v>19</v>
      </c>
      <c r="D13" s="1"/>
      <c r="E13" s="1"/>
      <c r="F13" s="1"/>
      <c r="G13" s="2"/>
      <c r="H13" s="2"/>
      <c r="I13" s="2"/>
      <c r="J13" s="2"/>
    </row>
    <row r="14" spans="2:10" ht="18">
      <c r="B14" s="1" t="s">
        <v>62</v>
      </c>
      <c r="G14" s="1"/>
      <c r="H14" s="2"/>
      <c r="I14" s="2"/>
      <c r="J14" s="2"/>
    </row>
    <row r="15" spans="2:10" ht="18">
      <c r="B15" s="1" t="s">
        <v>84</v>
      </c>
      <c r="D15" s="1">
        <f>ROUND((D8*90.9%),2)</f>
        <v>1026367.71</v>
      </c>
      <c r="E15" s="1" t="s">
        <v>0</v>
      </c>
      <c r="F15" s="1"/>
      <c r="G15" s="1"/>
      <c r="J15" s="2"/>
    </row>
    <row r="16" spans="2:10" ht="18">
      <c r="B16" s="1" t="s">
        <v>67</v>
      </c>
      <c r="C16" s="1"/>
      <c r="G16" s="1"/>
      <c r="H16" s="1"/>
      <c r="I16" s="1"/>
      <c r="J16" s="2"/>
    </row>
    <row r="17" spans="2:10" ht="18">
      <c r="B17" s="1" t="s">
        <v>64</v>
      </c>
      <c r="D17" s="1">
        <f>ROUND((D8*6%),2)</f>
        <v>67747.04</v>
      </c>
      <c r="E17" s="1" t="s">
        <v>0</v>
      </c>
      <c r="F17" s="10"/>
      <c r="G17" s="1"/>
      <c r="H17" s="1"/>
      <c r="I17" s="1"/>
      <c r="J17" s="2"/>
    </row>
    <row r="18" spans="2:6" ht="18">
      <c r="B18" s="1" t="s">
        <v>65</v>
      </c>
      <c r="D18" s="1"/>
      <c r="E18" s="1" t="s">
        <v>0</v>
      </c>
      <c r="F18" s="10"/>
    </row>
    <row r="19" spans="2:6" ht="18">
      <c r="B19" s="1" t="s">
        <v>66</v>
      </c>
      <c r="C19" s="1"/>
      <c r="D19" s="1">
        <f>ROUND((D8*22.6%),2)</f>
        <v>255180.53</v>
      </c>
      <c r="E19" s="1" t="s">
        <v>0</v>
      </c>
      <c r="F19" s="10"/>
    </row>
    <row r="20" spans="2:6" ht="18">
      <c r="B20" s="1" t="s">
        <v>139</v>
      </c>
      <c r="C20" s="1"/>
      <c r="D20" s="1">
        <v>2500</v>
      </c>
      <c r="E20" s="1" t="s">
        <v>0</v>
      </c>
      <c r="F20" s="1"/>
    </row>
    <row r="21" spans="2:9" ht="18">
      <c r="B21" s="1" t="s">
        <v>140</v>
      </c>
      <c r="C21" s="1"/>
      <c r="D21" s="1">
        <v>4000</v>
      </c>
      <c r="E21" s="1" t="s">
        <v>0</v>
      </c>
      <c r="G21" s="1"/>
      <c r="H21" s="1"/>
      <c r="I21" s="1"/>
    </row>
    <row r="22" spans="2:9" ht="18">
      <c r="B22" s="1" t="s">
        <v>153</v>
      </c>
      <c r="C22" s="1"/>
      <c r="D22" s="1">
        <v>27000</v>
      </c>
      <c r="E22" s="1" t="s">
        <v>0</v>
      </c>
      <c r="G22" s="1"/>
      <c r="H22" s="1"/>
      <c r="I22" s="1"/>
    </row>
    <row r="23" spans="2:9" ht="18">
      <c r="B23" s="1" t="s">
        <v>15</v>
      </c>
      <c r="C23" s="1"/>
      <c r="D23" s="1">
        <v>1000</v>
      </c>
      <c r="E23" s="1" t="s">
        <v>0</v>
      </c>
      <c r="I23" s="1"/>
    </row>
    <row r="24" spans="2:9" ht="18">
      <c r="B24" s="1"/>
      <c r="C24" s="1"/>
      <c r="D24" s="1"/>
      <c r="E24" s="1"/>
      <c r="I24" s="1"/>
    </row>
    <row r="25" spans="2:9" ht="18">
      <c r="B25" s="1"/>
      <c r="C25" s="1"/>
      <c r="D25" s="1"/>
      <c r="E25" s="1"/>
      <c r="I25" s="1"/>
    </row>
    <row r="26" spans="2:6" ht="18">
      <c r="B26" s="1" t="s">
        <v>47</v>
      </c>
      <c r="D26" s="1">
        <f>D15+D20+D21+D22+D23</f>
        <v>1060867.71</v>
      </c>
      <c r="E26" s="1" t="s">
        <v>0</v>
      </c>
      <c r="F26" s="1"/>
    </row>
    <row r="27" ht="18">
      <c r="F27" s="1"/>
    </row>
    <row r="28" spans="2:6" ht="18">
      <c r="B28" s="1" t="s">
        <v>61</v>
      </c>
      <c r="F28" s="1"/>
    </row>
    <row r="29" spans="2:6" ht="18">
      <c r="B29" s="1" t="s">
        <v>176</v>
      </c>
      <c r="D29" s="1">
        <f>D6+D10-D26</f>
        <v>-69345.63</v>
      </c>
      <c r="E29" s="1" t="s">
        <v>0</v>
      </c>
      <c r="F29" s="1"/>
    </row>
    <row r="30" spans="2:6" ht="18">
      <c r="B30" s="1"/>
      <c r="F30" s="1"/>
    </row>
    <row r="31" spans="2:6" ht="18">
      <c r="B31" s="1" t="s">
        <v>48</v>
      </c>
      <c r="F31" s="1"/>
    </row>
    <row r="32" spans="2:6" ht="18">
      <c r="B32" s="1" t="s">
        <v>176</v>
      </c>
      <c r="D32" s="1">
        <v>353330.27</v>
      </c>
      <c r="E32" s="1" t="s">
        <v>0</v>
      </c>
      <c r="F32" s="1"/>
    </row>
    <row r="33" spans="2:6" ht="18">
      <c r="B33" t="s">
        <v>57</v>
      </c>
      <c r="D33" s="1"/>
      <c r="E33" s="1"/>
      <c r="F33" s="1"/>
    </row>
    <row r="34" spans="4:6" ht="18">
      <c r="D34" s="1"/>
      <c r="E34" s="1"/>
      <c r="F34" s="1"/>
    </row>
    <row r="35" spans="2:6" ht="18">
      <c r="B35" t="s">
        <v>58</v>
      </c>
      <c r="C35" s="1"/>
      <c r="D35" s="1"/>
      <c r="E35" s="1"/>
      <c r="F35" s="1"/>
    </row>
    <row r="36" spans="4:6" ht="18">
      <c r="D36" s="1"/>
      <c r="E36" s="1"/>
      <c r="F36" s="1"/>
    </row>
    <row r="37" ht="18">
      <c r="B37" s="1"/>
    </row>
    <row r="38" spans="2:6" ht="18">
      <c r="B38" s="1"/>
      <c r="D38" s="1"/>
      <c r="E38" s="1"/>
      <c r="F38" s="1"/>
    </row>
    <row r="39" ht="18">
      <c r="B39" s="1"/>
    </row>
    <row r="40" spans="2:6" ht="18">
      <c r="B40" s="1"/>
      <c r="D40" s="1"/>
      <c r="E40" s="1"/>
      <c r="F40" s="1"/>
    </row>
    <row r="56" spans="2:8" ht="18">
      <c r="B56" t="s">
        <v>17</v>
      </c>
      <c r="H56" s="1"/>
    </row>
    <row r="57" spans="2:8" ht="18">
      <c r="B57">
        <v>77870.92</v>
      </c>
      <c r="C57">
        <v>19657.92</v>
      </c>
      <c r="D57">
        <v>72575.42</v>
      </c>
      <c r="H57" s="1"/>
    </row>
    <row r="58" spans="2:8" ht="18">
      <c r="B58">
        <v>77916.71</v>
      </c>
      <c r="C58">
        <v>19612.13</v>
      </c>
      <c r="D58">
        <v>75707.4</v>
      </c>
      <c r="H58" s="1"/>
    </row>
    <row r="59" spans="2:8" ht="18">
      <c r="B59">
        <v>78080.15</v>
      </c>
      <c r="C59">
        <v>19448.69</v>
      </c>
      <c r="D59">
        <v>75246.9</v>
      </c>
      <c r="H59" s="1"/>
    </row>
    <row r="60" spans="2:8" ht="18">
      <c r="B60">
        <v>79042.53</v>
      </c>
      <c r="C60">
        <v>18486.31</v>
      </c>
      <c r="D60">
        <v>74763.3</v>
      </c>
      <c r="H60" s="1"/>
    </row>
    <row r="61" spans="2:8" ht="18">
      <c r="B61">
        <v>78387.91</v>
      </c>
      <c r="C61">
        <v>19140.93</v>
      </c>
      <c r="D61">
        <v>77323.16</v>
      </c>
      <c r="H61" s="1"/>
    </row>
    <row r="62" spans="2:8" ht="18">
      <c r="B62">
        <v>78377.37</v>
      </c>
      <c r="C62">
        <v>19151.47</v>
      </c>
      <c r="D62">
        <v>78591.79</v>
      </c>
      <c r="H62" s="1"/>
    </row>
    <row r="63" spans="2:8" ht="18">
      <c r="B63">
        <v>78583.91</v>
      </c>
      <c r="C63">
        <v>18944.93</v>
      </c>
      <c r="D63">
        <v>86469.28</v>
      </c>
      <c r="H63" s="1"/>
    </row>
    <row r="64" spans="2:8" ht="18">
      <c r="B64">
        <v>78652.91</v>
      </c>
      <c r="C64">
        <v>18875.93</v>
      </c>
      <c r="D64">
        <v>77195.05</v>
      </c>
      <c r="H64" s="1"/>
    </row>
    <row r="65" spans="2:8" ht="18">
      <c r="B65">
        <v>78652.91</v>
      </c>
      <c r="C65">
        <v>18875.93</v>
      </c>
      <c r="D65">
        <v>69278.82</v>
      </c>
      <c r="H65" s="1"/>
    </row>
    <row r="66" spans="2:8" ht="18">
      <c r="B66">
        <v>78652.91</v>
      </c>
      <c r="C66">
        <v>18875.93</v>
      </c>
      <c r="D66">
        <v>86032.28</v>
      </c>
      <c r="H66" s="1"/>
    </row>
    <row r="67" spans="2:8" ht="18">
      <c r="B67">
        <v>78799.53</v>
      </c>
      <c r="C67">
        <v>18729.31</v>
      </c>
      <c r="D67">
        <v>76124.97</v>
      </c>
      <c r="H67" s="1"/>
    </row>
    <row r="68" spans="2:8" ht="18">
      <c r="B68">
        <v>78553.55</v>
      </c>
      <c r="C68">
        <v>18975.29</v>
      </c>
      <c r="D68">
        <v>92225.35</v>
      </c>
      <c r="H68" s="1"/>
    </row>
    <row r="69" spans="2:8" ht="18">
      <c r="B69">
        <f>SUM(B57:B68)</f>
        <v>941571.3100000002</v>
      </c>
      <c r="C69">
        <f>SUM(C57:C68)</f>
        <v>228774.77</v>
      </c>
      <c r="D69">
        <f>SUM(D57:D68)</f>
        <v>941533.7200000001</v>
      </c>
      <c r="H69" s="1"/>
    </row>
    <row r="70" spans="2:8" ht="18">
      <c r="B70">
        <f>B69+C69</f>
        <v>1170346.08</v>
      </c>
      <c r="C70">
        <f>C69+D69</f>
        <v>1170308.49</v>
      </c>
      <c r="D70">
        <f>B70-C70</f>
        <v>37.59000000008382</v>
      </c>
      <c r="H70" s="1"/>
    </row>
    <row r="71" spans="2:8" ht="18">
      <c r="B71" t="s">
        <v>46</v>
      </c>
      <c r="H71" s="1"/>
    </row>
    <row r="72" spans="2:8" ht="18">
      <c r="B72">
        <v>67844.28</v>
      </c>
      <c r="C72">
        <v>18346.19</v>
      </c>
      <c r="D72">
        <v>30026.84</v>
      </c>
      <c r="H72" s="1"/>
    </row>
    <row r="73" spans="2:8" ht="18">
      <c r="B73">
        <v>67679.65</v>
      </c>
      <c r="C73">
        <v>18510.82</v>
      </c>
      <c r="D73">
        <v>47849.03</v>
      </c>
      <c r="H73" s="1"/>
    </row>
    <row r="74" spans="2:8" ht="18">
      <c r="B74">
        <v>69006.83</v>
      </c>
      <c r="C74">
        <v>17183.63</v>
      </c>
      <c r="D74">
        <v>76684.63</v>
      </c>
      <c r="H74" s="1"/>
    </row>
    <row r="75" spans="2:8" ht="18">
      <c r="B75">
        <v>68920.29</v>
      </c>
      <c r="C75">
        <v>17270.18</v>
      </c>
      <c r="D75">
        <v>63934.4</v>
      </c>
      <c r="H75" s="1"/>
    </row>
    <row r="76" spans="2:8" ht="18">
      <c r="B76">
        <v>68571.4</v>
      </c>
      <c r="C76">
        <v>17619.05</v>
      </c>
      <c r="D76">
        <v>73234.83</v>
      </c>
      <c r="H76" s="1"/>
    </row>
    <row r="77" spans="2:8" ht="18">
      <c r="B77">
        <v>68731.4</v>
      </c>
      <c r="C77">
        <v>17459.06</v>
      </c>
      <c r="D77">
        <v>61801.23</v>
      </c>
      <c r="H77" s="1"/>
    </row>
    <row r="78" spans="2:8" ht="18">
      <c r="B78">
        <v>68757.28</v>
      </c>
      <c r="C78">
        <v>14733.19</v>
      </c>
      <c r="D78">
        <v>81394.25</v>
      </c>
      <c r="H78" s="1"/>
    </row>
    <row r="79" spans="2:8" ht="18">
      <c r="B79">
        <f>SUM(B72:B78)</f>
        <v>479511.13</v>
      </c>
      <c r="C79">
        <f>SUM(C72:C78)</f>
        <v>121122.12000000001</v>
      </c>
      <c r="D79">
        <f>SUM(D72:D78)</f>
        <v>434925.20999999996</v>
      </c>
      <c r="H79" s="1"/>
    </row>
    <row r="80" spans="2:8" ht="18">
      <c r="B80">
        <f>B79+C79</f>
        <v>600633.25</v>
      </c>
      <c r="C80">
        <f>C79+D79</f>
        <v>556047.33</v>
      </c>
      <c r="D80">
        <f>B80-C80</f>
        <v>44585.92000000004</v>
      </c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19" right="0.19" top="1" bottom="1" header="0.5" footer="0.5"/>
  <pageSetup horizontalDpi="600" verticalDpi="600" orientation="portrait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H1" sqref="H1:K16384"/>
    </sheetView>
  </sheetViews>
  <sheetFormatPr defaultColWidth="9.00390625" defaultRowHeight="12.75"/>
  <cols>
    <col min="1" max="1" width="4.75390625" style="0" customWidth="1"/>
    <col min="2" max="2" width="21.75390625" style="0" customWidth="1"/>
    <col min="3" max="3" width="20.75390625" style="0" customWidth="1"/>
    <col min="4" max="4" width="18.00390625" style="0" customWidth="1"/>
    <col min="5" max="5" width="7.875" style="0" customWidth="1"/>
    <col min="6" max="7" width="13.625" style="0" customWidth="1"/>
    <col min="8" max="8" width="10.75390625" style="0" customWidth="1"/>
    <col min="9" max="9" width="12.375" style="0" customWidth="1"/>
    <col min="10" max="10" width="12.625" style="0" customWidth="1"/>
    <col min="11" max="11" width="11.00390625" style="0" customWidth="1"/>
    <col min="12" max="12" width="12.625" style="0" customWidth="1"/>
  </cols>
  <sheetData>
    <row r="1" spans="2:8" ht="20.25">
      <c r="B1" s="7"/>
      <c r="C1" s="1"/>
      <c r="D1" s="1"/>
      <c r="E1" s="1"/>
      <c r="F1" s="1"/>
      <c r="G1" s="1"/>
      <c r="H1" s="1"/>
    </row>
    <row r="2" spans="2:12" ht="18">
      <c r="B2" s="1" t="s">
        <v>31</v>
      </c>
      <c r="C2" s="1"/>
      <c r="D2" s="1"/>
      <c r="E2" s="1"/>
      <c r="F2" s="1"/>
      <c r="G2" s="1"/>
      <c r="H2" s="1"/>
      <c r="I2" s="2"/>
      <c r="J2" s="2"/>
      <c r="K2" s="2"/>
      <c r="L2" s="2"/>
    </row>
    <row r="3" spans="2:12" ht="18">
      <c r="B3" s="1" t="s">
        <v>300</v>
      </c>
      <c r="C3" s="1"/>
      <c r="D3" s="1"/>
      <c r="E3" s="1"/>
      <c r="F3" s="1"/>
      <c r="G3" s="1"/>
      <c r="H3" s="1"/>
      <c r="I3" s="2"/>
      <c r="J3" s="2"/>
      <c r="K3" s="2"/>
      <c r="L3" s="2"/>
    </row>
    <row r="4" spans="2:12" ht="18">
      <c r="B4" s="1" t="s">
        <v>32</v>
      </c>
      <c r="C4" s="1"/>
      <c r="D4" s="1"/>
      <c r="E4" s="1"/>
      <c r="F4" s="1"/>
      <c r="G4" s="1"/>
      <c r="H4" s="1"/>
      <c r="I4" s="2"/>
      <c r="K4" s="2"/>
      <c r="L4" s="2"/>
    </row>
    <row r="5" spans="2:12" ht="18">
      <c r="B5" s="1" t="s">
        <v>33</v>
      </c>
      <c r="C5" s="1"/>
      <c r="D5" s="1"/>
      <c r="E5" s="1"/>
      <c r="F5" s="1"/>
      <c r="G5" s="1"/>
      <c r="H5" s="1"/>
      <c r="I5" s="2"/>
      <c r="K5" s="2"/>
      <c r="L5" s="2"/>
    </row>
    <row r="6" spans="2:12" ht="18">
      <c r="B6" s="1"/>
      <c r="C6" s="1"/>
      <c r="D6" s="1"/>
      <c r="E6" s="1"/>
      <c r="F6" s="1"/>
      <c r="G6" s="1"/>
      <c r="H6" s="1"/>
      <c r="I6" s="2"/>
      <c r="K6" s="2"/>
      <c r="L6" s="2"/>
    </row>
    <row r="7" spans="2:12" ht="18">
      <c r="B7" s="1" t="s">
        <v>88</v>
      </c>
      <c r="C7" s="1"/>
      <c r="D7" s="1">
        <v>48392.28</v>
      </c>
      <c r="E7" s="1" t="s">
        <v>0</v>
      </c>
      <c r="F7" s="1"/>
      <c r="G7" s="1"/>
      <c r="H7" s="1"/>
      <c r="I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  <c r="L8" s="2"/>
    </row>
    <row r="9" spans="2:12" ht="18">
      <c r="B9" s="1" t="s">
        <v>83</v>
      </c>
      <c r="C9" s="1"/>
      <c r="D9" s="1">
        <v>431153.19</v>
      </c>
      <c r="E9" s="1" t="s">
        <v>0</v>
      </c>
      <c r="F9" s="1"/>
      <c r="G9" s="1"/>
      <c r="H9" s="2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2"/>
      <c r="L10" s="2"/>
    </row>
    <row r="11" spans="2:12" ht="18">
      <c r="B11" s="1" t="s">
        <v>83</v>
      </c>
      <c r="C11" s="1"/>
      <c r="D11" s="1">
        <v>445476.41</v>
      </c>
      <c r="E11" s="1" t="s">
        <v>0</v>
      </c>
      <c r="F11" s="1"/>
      <c r="G11" s="1"/>
      <c r="H11" s="2"/>
      <c r="L11" s="2"/>
    </row>
    <row r="12" spans="2:12" ht="18">
      <c r="B12" s="1" t="s">
        <v>69</v>
      </c>
      <c r="D12" s="1">
        <f>ROUND((D11*14.3%),2)</f>
        <v>63703.13</v>
      </c>
      <c r="E12" s="1" t="s">
        <v>0</v>
      </c>
      <c r="F12" s="1"/>
      <c r="G12" s="1"/>
      <c r="H12" s="2"/>
      <c r="I12" s="2"/>
      <c r="K12" s="2"/>
      <c r="L12" s="2"/>
    </row>
    <row r="13" spans="2:12" ht="18">
      <c r="B13" s="1"/>
      <c r="C13" s="1"/>
      <c r="D13" s="1"/>
      <c r="E13" s="1"/>
      <c r="F13" s="1"/>
      <c r="G13" s="1"/>
      <c r="H13" s="2"/>
      <c r="I13" s="2"/>
      <c r="K13" s="2"/>
      <c r="L13" s="2"/>
    </row>
    <row r="14" spans="2:14" ht="18">
      <c r="B14" s="1" t="s">
        <v>19</v>
      </c>
      <c r="D14" s="1"/>
      <c r="E14" s="1"/>
      <c r="F14" s="1"/>
      <c r="G14" s="1"/>
      <c r="H14" s="1"/>
      <c r="I14" s="2"/>
      <c r="K14" s="2"/>
      <c r="N14" s="2"/>
    </row>
    <row r="15" spans="2:9" ht="18">
      <c r="B15" s="1" t="s">
        <v>62</v>
      </c>
      <c r="F15" s="1"/>
      <c r="G15" s="1"/>
      <c r="H15" s="1"/>
      <c r="I15" s="2"/>
    </row>
    <row r="16" spans="2:9" ht="18">
      <c r="B16" s="1" t="s">
        <v>84</v>
      </c>
      <c r="D16" s="1">
        <f>ROUND((D9*79.6%),2)</f>
        <v>343197.94</v>
      </c>
      <c r="E16" s="1" t="s">
        <v>0</v>
      </c>
      <c r="F16" s="1"/>
      <c r="G16" s="1"/>
      <c r="H16" s="1"/>
      <c r="I16" s="2"/>
    </row>
    <row r="17" spans="2:11" ht="18">
      <c r="B17" s="1" t="s">
        <v>67</v>
      </c>
      <c r="C17" s="1"/>
      <c r="H17" s="1"/>
      <c r="I17" s="2"/>
      <c r="J17" s="2"/>
      <c r="K17" s="2"/>
    </row>
    <row r="18" spans="2:11" ht="18">
      <c r="B18" s="1" t="s">
        <v>64</v>
      </c>
      <c r="D18" s="1">
        <f>ROUND((D9*9.7%),2)</f>
        <v>41821.86</v>
      </c>
      <c r="E18" s="1" t="s">
        <v>0</v>
      </c>
      <c r="F18" s="1"/>
      <c r="G18" s="1"/>
      <c r="H18" s="1"/>
      <c r="I18" s="2"/>
      <c r="J18" s="2"/>
      <c r="K18" s="2"/>
    </row>
    <row r="19" spans="2:7" ht="18">
      <c r="B19" s="1" t="s">
        <v>65</v>
      </c>
      <c r="D19" s="1">
        <f>ROUND((D9*5.9%),2)</f>
        <v>25438.04</v>
      </c>
      <c r="E19" s="1" t="s">
        <v>0</v>
      </c>
      <c r="F19" s="1"/>
      <c r="G19" s="1"/>
    </row>
    <row r="20" spans="2:7" ht="18">
      <c r="B20" s="1" t="s">
        <v>153</v>
      </c>
      <c r="C20" s="1"/>
      <c r="D20" s="1">
        <v>27000</v>
      </c>
      <c r="E20" s="1" t="s">
        <v>0</v>
      </c>
      <c r="F20" s="1"/>
      <c r="G20" s="1"/>
    </row>
    <row r="21" spans="2:5" ht="18">
      <c r="B21" s="1" t="s">
        <v>167</v>
      </c>
      <c r="D21" s="1">
        <v>3500</v>
      </c>
      <c r="E21" s="1" t="s">
        <v>0</v>
      </c>
    </row>
    <row r="22" spans="2:5" ht="18">
      <c r="B22" s="1" t="s">
        <v>3</v>
      </c>
      <c r="D22" s="1">
        <v>22000</v>
      </c>
      <c r="E22" s="1" t="s">
        <v>0</v>
      </c>
    </row>
    <row r="23" spans="2:5" ht="18">
      <c r="B23" s="1" t="s">
        <v>7</v>
      </c>
      <c r="D23" s="1">
        <v>6400</v>
      </c>
      <c r="E23" s="1" t="s">
        <v>0</v>
      </c>
    </row>
    <row r="24" spans="2:5" ht="18">
      <c r="B24" s="1" t="s">
        <v>23</v>
      </c>
      <c r="D24" s="1">
        <v>1000</v>
      </c>
      <c r="E24" s="1" t="s">
        <v>0</v>
      </c>
    </row>
    <row r="25" spans="2:11" ht="18">
      <c r="B25" s="1" t="s">
        <v>163</v>
      </c>
      <c r="D25" s="1">
        <v>9000</v>
      </c>
      <c r="E25" s="1" t="s">
        <v>0</v>
      </c>
      <c r="H25" s="1"/>
      <c r="I25" s="2"/>
      <c r="J25" s="2"/>
      <c r="K25" s="2"/>
    </row>
    <row r="26" spans="2:11" ht="18">
      <c r="B26" s="1" t="s">
        <v>325</v>
      </c>
      <c r="D26" s="1">
        <v>5590.96</v>
      </c>
      <c r="E26" s="1" t="s">
        <v>0</v>
      </c>
      <c r="H26" s="1"/>
      <c r="I26" s="2"/>
      <c r="J26" s="2"/>
      <c r="K26" s="2"/>
    </row>
    <row r="27" spans="2:11" ht="18">
      <c r="B27" s="1" t="s">
        <v>47</v>
      </c>
      <c r="D27" s="1">
        <f>D16+D20+D21+D22+D23+D24+D25+D26</f>
        <v>417688.9</v>
      </c>
      <c r="E27" s="1" t="s">
        <v>0</v>
      </c>
      <c r="H27" s="1"/>
      <c r="I27" s="2"/>
      <c r="J27" s="2"/>
      <c r="K27" s="2"/>
    </row>
    <row r="28" spans="2:11" ht="18">
      <c r="B28" s="1"/>
      <c r="D28" s="1"/>
      <c r="E28" s="1"/>
      <c r="H28" s="1"/>
      <c r="I28" s="2"/>
      <c r="J28" s="2"/>
      <c r="K28" s="2"/>
    </row>
    <row r="29" spans="2:8" ht="18">
      <c r="B29" s="1" t="s">
        <v>61</v>
      </c>
      <c r="H29" s="1"/>
    </row>
    <row r="30" spans="2:12" ht="18">
      <c r="B30" s="1" t="s">
        <v>176</v>
      </c>
      <c r="D30" s="1">
        <f>D7+D11-D27</f>
        <v>76179.78999999992</v>
      </c>
      <c r="E30" s="1" t="s">
        <v>0</v>
      </c>
      <c r="H30" s="1"/>
      <c r="L30" s="2"/>
    </row>
    <row r="31" spans="2:8" ht="18">
      <c r="B31" s="1"/>
      <c r="H31" s="1"/>
    </row>
    <row r="32" spans="2:5" ht="18">
      <c r="B32" s="1" t="s">
        <v>48</v>
      </c>
      <c r="C32" s="13"/>
      <c r="D32" s="3"/>
      <c r="E32" s="3"/>
    </row>
    <row r="33" spans="1:12" s="1" customFormat="1" ht="18">
      <c r="A33"/>
      <c r="B33" s="1" t="s">
        <v>176</v>
      </c>
      <c r="C33" s="13"/>
      <c r="D33" s="1">
        <v>33986.58</v>
      </c>
      <c r="E33" s="1" t="s">
        <v>0</v>
      </c>
      <c r="F33"/>
      <c r="G33"/>
      <c r="H33"/>
      <c r="I33"/>
      <c r="J33"/>
      <c r="K33"/>
      <c r="L33"/>
    </row>
    <row r="34" spans="2:8" ht="18">
      <c r="B34" s="1"/>
      <c r="D34" s="1"/>
      <c r="E34" s="1"/>
      <c r="F34" s="1"/>
      <c r="G34" s="1"/>
      <c r="H34" s="2"/>
    </row>
    <row r="35" spans="2:7" ht="18">
      <c r="B35" s="1"/>
      <c r="D35" s="1"/>
      <c r="E35" s="1"/>
      <c r="F35" s="1"/>
      <c r="G35" s="1"/>
    </row>
    <row r="36" spans="2:7" ht="18">
      <c r="B36" s="1"/>
      <c r="D36" s="1"/>
      <c r="E36" s="1"/>
      <c r="F36" s="1"/>
      <c r="G36" s="1"/>
    </row>
    <row r="37" spans="4:7" ht="18">
      <c r="D37" s="1"/>
      <c r="E37" s="1"/>
      <c r="F37" s="1"/>
      <c r="G37" s="1"/>
    </row>
    <row r="38" spans="2:7" ht="18">
      <c r="B38" t="s">
        <v>57</v>
      </c>
      <c r="D38" s="1"/>
      <c r="E38" s="1"/>
      <c r="F38" s="1"/>
      <c r="G38" s="1"/>
    </row>
    <row r="39" spans="3:7" ht="18">
      <c r="C39" s="1"/>
      <c r="D39" s="1"/>
      <c r="E39" s="1"/>
      <c r="F39" s="1"/>
      <c r="G39" s="1"/>
    </row>
    <row r="40" ht="12.75">
      <c r="B40" t="s">
        <v>58</v>
      </c>
    </row>
    <row r="41" spans="2:7" ht="18">
      <c r="B41" s="1"/>
      <c r="D41" s="1"/>
      <c r="E41" s="1"/>
      <c r="F41" s="1"/>
      <c r="G41" s="1"/>
    </row>
  </sheetData>
  <sheetProtection/>
  <printOptions/>
  <pageMargins left="0.42" right="0.21" top="1" bottom="1" header="0.5" footer="0.5"/>
  <pageSetup horizontalDpi="600" verticalDpi="600" orientation="portrait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B1">
      <selection activeCell="F18" sqref="F18"/>
    </sheetView>
  </sheetViews>
  <sheetFormatPr defaultColWidth="9.00390625" defaultRowHeight="12.75"/>
  <cols>
    <col min="1" max="1" width="4.75390625" style="0" customWidth="1"/>
    <col min="2" max="2" width="21.75390625" style="0" customWidth="1"/>
    <col min="3" max="3" width="20.75390625" style="0" customWidth="1"/>
    <col min="4" max="4" width="18.00390625" style="0" customWidth="1"/>
    <col min="5" max="5" width="7.875" style="0" customWidth="1"/>
    <col min="6" max="6" width="13.625" style="0" customWidth="1"/>
    <col min="7" max="7" width="12.875" style="0" customWidth="1"/>
    <col min="8" max="8" width="12.375" style="0" customWidth="1"/>
    <col min="9" max="9" width="12.625" style="0" customWidth="1"/>
    <col min="10" max="10" width="11.00390625" style="0" customWidth="1"/>
    <col min="11" max="11" width="12.00390625" style="0" customWidth="1"/>
  </cols>
  <sheetData>
    <row r="1" spans="2:7" ht="20.25">
      <c r="B1" s="7"/>
      <c r="C1" s="1"/>
      <c r="D1" s="1"/>
      <c r="E1" s="1"/>
      <c r="F1" s="1"/>
      <c r="G1" s="1"/>
    </row>
    <row r="2" spans="2:11" ht="18">
      <c r="B2" s="1" t="s">
        <v>31</v>
      </c>
      <c r="C2" s="1"/>
      <c r="D2" s="1"/>
      <c r="E2" s="1"/>
      <c r="F2" s="1"/>
      <c r="G2" s="1"/>
      <c r="H2" s="2"/>
      <c r="I2" s="2"/>
      <c r="J2" s="2"/>
      <c r="K2" s="2"/>
    </row>
    <row r="3" spans="2:11" ht="18">
      <c r="B3" s="1" t="s">
        <v>301</v>
      </c>
      <c r="C3" s="1"/>
      <c r="D3" s="1"/>
      <c r="E3" s="1"/>
      <c r="F3" s="1"/>
      <c r="G3" s="1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2"/>
      <c r="J4" s="2"/>
      <c r="K4" s="2"/>
    </row>
    <row r="5" spans="2:10" ht="18">
      <c r="B5" s="1" t="s">
        <v>33</v>
      </c>
      <c r="C5" s="1"/>
      <c r="D5" s="1"/>
      <c r="E5" s="1"/>
      <c r="F5" s="1"/>
      <c r="G5" s="1"/>
      <c r="H5" s="2"/>
      <c r="J5" s="2"/>
    </row>
    <row r="6" spans="2:11" ht="18">
      <c r="B6" s="1"/>
      <c r="C6" s="1"/>
      <c r="D6" s="1"/>
      <c r="E6" s="1"/>
      <c r="F6" s="1"/>
      <c r="G6" s="1"/>
      <c r="H6" s="2"/>
      <c r="J6" s="2"/>
      <c r="K6" s="2"/>
    </row>
    <row r="7" spans="2:10" ht="18">
      <c r="B7" s="1" t="s">
        <v>88</v>
      </c>
      <c r="C7" s="1"/>
      <c r="D7" s="1">
        <v>-23603.38</v>
      </c>
      <c r="E7" s="1" t="s">
        <v>0</v>
      </c>
      <c r="F7" s="1"/>
      <c r="G7" s="1"/>
      <c r="H7" s="2"/>
      <c r="J7" s="2"/>
    </row>
    <row r="8" spans="2:10" ht="18">
      <c r="B8" s="1" t="s">
        <v>34</v>
      </c>
      <c r="C8" s="1"/>
      <c r="D8" s="1"/>
      <c r="E8" s="1"/>
      <c r="F8" s="1"/>
      <c r="G8" s="2"/>
      <c r="H8" s="2"/>
      <c r="J8" s="2"/>
    </row>
    <row r="9" spans="2:10" ht="18">
      <c r="B9" s="1" t="s">
        <v>83</v>
      </c>
      <c r="C9" s="1"/>
      <c r="D9" s="1">
        <v>285950.85</v>
      </c>
      <c r="E9" s="1" t="s">
        <v>0</v>
      </c>
      <c r="F9" s="1"/>
      <c r="G9" s="2"/>
      <c r="H9" s="2"/>
      <c r="I9" s="2"/>
      <c r="J9" s="2"/>
    </row>
    <row r="10" spans="2:7" ht="18">
      <c r="B10" s="1" t="s">
        <v>36</v>
      </c>
      <c r="C10" s="1"/>
      <c r="D10" s="1"/>
      <c r="E10" s="1"/>
      <c r="F10" s="1"/>
      <c r="G10" s="2"/>
    </row>
    <row r="11" spans="2:11" ht="18">
      <c r="B11" s="1" t="s">
        <v>83</v>
      </c>
      <c r="C11" s="1"/>
      <c r="D11" s="1">
        <v>251775.2</v>
      </c>
      <c r="E11" s="1" t="s">
        <v>0</v>
      </c>
      <c r="F11" s="1"/>
      <c r="G11" s="2"/>
      <c r="K11" s="2"/>
    </row>
    <row r="12" spans="2:11" ht="18">
      <c r="B12" s="1" t="s">
        <v>69</v>
      </c>
      <c r="D12" s="1">
        <f>ROUND((D11*14.3%),2)</f>
        <v>36003.85</v>
      </c>
      <c r="E12" s="1" t="s">
        <v>0</v>
      </c>
      <c r="F12" s="1"/>
      <c r="G12" s="2"/>
      <c r="H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J14" s="2"/>
      <c r="M14" s="2"/>
    </row>
    <row r="15" spans="2:8" ht="18">
      <c r="B15" s="1" t="s">
        <v>62</v>
      </c>
      <c r="F15" s="1"/>
      <c r="G15" s="1"/>
      <c r="H15" s="2"/>
    </row>
    <row r="16" spans="2:8" ht="18">
      <c r="B16" s="1" t="s">
        <v>84</v>
      </c>
      <c r="D16" s="1">
        <f>ROUND((D9*85.7%),2)</f>
        <v>245059.88</v>
      </c>
      <c r="E16" s="1" t="s">
        <v>0</v>
      </c>
      <c r="F16" s="1"/>
      <c r="G16" s="1"/>
      <c r="H16" s="2"/>
    </row>
    <row r="17" spans="2:10" ht="18">
      <c r="B17" s="1" t="s">
        <v>67</v>
      </c>
      <c r="C17" s="1"/>
      <c r="G17" s="1"/>
      <c r="H17" s="2"/>
      <c r="I17" s="2"/>
      <c r="J17" s="2"/>
    </row>
    <row r="18" spans="2:6" ht="18">
      <c r="B18" s="1" t="s">
        <v>64</v>
      </c>
      <c r="D18" s="1">
        <f>ROUND((D9*9.7%),2)</f>
        <v>27737.23</v>
      </c>
      <c r="E18" s="1" t="s">
        <v>0</v>
      </c>
      <c r="F18" s="1"/>
    </row>
    <row r="19" spans="2:6" ht="18">
      <c r="B19" s="1" t="s">
        <v>65</v>
      </c>
      <c r="D19" s="1">
        <f>ROUND((D9*5.9%),2)</f>
        <v>16871.1</v>
      </c>
      <c r="E19" s="1" t="s">
        <v>0</v>
      </c>
      <c r="F19" s="1"/>
    </row>
    <row r="20" spans="2:6" ht="18">
      <c r="B20" s="1" t="s">
        <v>7</v>
      </c>
      <c r="D20" s="1">
        <v>4800</v>
      </c>
      <c r="E20" s="1" t="s">
        <v>0</v>
      </c>
      <c r="F20" s="1"/>
    </row>
    <row r="21" spans="7:10" ht="18">
      <c r="G21" s="1"/>
      <c r="H21" s="2"/>
      <c r="I21" s="2"/>
      <c r="J21" s="2"/>
    </row>
    <row r="22" spans="7:10" ht="18">
      <c r="G22" s="1"/>
      <c r="H22" s="2"/>
      <c r="I22" s="2"/>
      <c r="J22" s="2"/>
    </row>
    <row r="23" spans="2:7" ht="18">
      <c r="B23" s="1" t="s">
        <v>61</v>
      </c>
      <c r="G23" s="1"/>
    </row>
    <row r="24" spans="2:7" ht="18">
      <c r="B24" s="1" t="s">
        <v>176</v>
      </c>
      <c r="D24" s="1">
        <f>D7+D11-D16-D20</f>
        <v>-21688.059999999998</v>
      </c>
      <c r="E24" s="1" t="s">
        <v>0</v>
      </c>
      <c r="G24" s="1"/>
    </row>
    <row r="25" spans="2:7" ht="18">
      <c r="B25" s="1"/>
      <c r="G25" s="1"/>
    </row>
    <row r="26" spans="2:5" ht="18">
      <c r="B26" s="1" t="s">
        <v>48</v>
      </c>
      <c r="C26" s="13"/>
      <c r="D26" s="3"/>
      <c r="E26" s="3"/>
    </row>
    <row r="27" spans="2:5" ht="18">
      <c r="B27" s="1" t="s">
        <v>176</v>
      </c>
      <c r="C27" s="13"/>
      <c r="D27" s="1">
        <v>157996.86</v>
      </c>
      <c r="E27" s="1" t="s">
        <v>0</v>
      </c>
    </row>
    <row r="28" spans="2:7" ht="18">
      <c r="B28" s="1"/>
      <c r="D28" s="1"/>
      <c r="E28" s="1"/>
      <c r="F28" s="1"/>
      <c r="G28" s="2"/>
    </row>
    <row r="29" spans="2:6" ht="18">
      <c r="B29" s="1"/>
      <c r="D29" s="1"/>
      <c r="E29" s="1"/>
      <c r="F29" s="1"/>
    </row>
    <row r="30" spans="2:6" ht="18">
      <c r="B30" s="1"/>
      <c r="D30" s="1"/>
      <c r="E30" s="1"/>
      <c r="F30" s="1"/>
    </row>
    <row r="31" spans="4:6" ht="18">
      <c r="D31" s="1"/>
      <c r="E31" s="1"/>
      <c r="F31" s="1"/>
    </row>
    <row r="32" spans="2:6" ht="18">
      <c r="B32" t="s">
        <v>57</v>
      </c>
      <c r="D32" s="1"/>
      <c r="E32" s="1"/>
      <c r="F32" s="1"/>
    </row>
    <row r="33" spans="3:6" ht="18">
      <c r="C33" s="1"/>
      <c r="D33" s="1"/>
      <c r="E33" s="1"/>
      <c r="F33" s="1"/>
    </row>
    <row r="34" ht="12.75">
      <c r="B34" t="s">
        <v>58</v>
      </c>
    </row>
    <row r="35" spans="2:6" ht="18">
      <c r="B35" s="1"/>
      <c r="D35" s="1"/>
      <c r="E35" s="1"/>
      <c r="F35" s="1"/>
    </row>
  </sheetData>
  <sheetProtection/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B1:M88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2.875" style="0" customWidth="1"/>
    <col min="2" max="2" width="23.00390625" style="0" customWidth="1"/>
    <col min="3" max="3" width="19.25390625" style="0" customWidth="1"/>
    <col min="4" max="4" width="17.75390625" style="0" customWidth="1"/>
    <col min="5" max="5" width="10.375" style="0" customWidth="1"/>
    <col min="6" max="6" width="12.00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302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2"/>
      <c r="I5" s="2"/>
      <c r="J5" s="2"/>
      <c r="K5" s="2"/>
    </row>
    <row r="6" spans="2:11" ht="18">
      <c r="B6" s="1"/>
      <c r="C6" s="1"/>
      <c r="D6" s="1"/>
      <c r="E6" s="1"/>
      <c r="F6" s="1"/>
      <c r="G6" s="1"/>
      <c r="H6" s="2"/>
      <c r="I6" s="2"/>
      <c r="J6" s="2"/>
      <c r="K6" s="2"/>
    </row>
    <row r="7" spans="2:11" ht="18">
      <c r="B7" s="1" t="s">
        <v>88</v>
      </c>
      <c r="C7" s="1"/>
      <c r="D7" s="1">
        <v>391.98</v>
      </c>
      <c r="E7" s="1" t="s">
        <v>0</v>
      </c>
      <c r="F7" s="1"/>
      <c r="G7" s="1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6965.88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6965.88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ROUND((D11*13.6%),2)</f>
        <v>947.36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I14" s="2"/>
      <c r="J14" s="2"/>
      <c r="K14" s="2"/>
      <c r="M14" s="2"/>
    </row>
    <row r="15" spans="2:11" ht="18">
      <c r="B15" s="1" t="s">
        <v>62</v>
      </c>
      <c r="G15" s="1"/>
      <c r="H15" s="1"/>
      <c r="I15" s="2"/>
      <c r="J15" s="2"/>
      <c r="K15" s="2"/>
    </row>
    <row r="16" spans="2:11" ht="18">
      <c r="B16" s="1" t="s">
        <v>84</v>
      </c>
      <c r="D16" s="1">
        <f>ROUND((D9*73.3%),2)</f>
        <v>5105.99</v>
      </c>
      <c r="E16" s="1" t="s">
        <v>0</v>
      </c>
      <c r="F16" s="1"/>
      <c r="G16" s="1"/>
      <c r="I16" s="2"/>
      <c r="J16" s="2"/>
      <c r="K16" s="2"/>
    </row>
    <row r="17" spans="2:11" ht="18">
      <c r="B17" s="1" t="s">
        <v>67</v>
      </c>
      <c r="C17" s="1"/>
      <c r="G17" s="1"/>
      <c r="I17" s="2"/>
      <c r="J17" s="2"/>
      <c r="K17" s="2"/>
    </row>
    <row r="18" spans="2:11" ht="18">
      <c r="B18" s="1" t="s">
        <v>64</v>
      </c>
      <c r="D18" s="1">
        <v>2160</v>
      </c>
      <c r="E18" s="1" t="s">
        <v>0</v>
      </c>
      <c r="F18" s="1"/>
      <c r="G18" s="1"/>
      <c r="H18" s="1"/>
      <c r="K18" s="2"/>
    </row>
    <row r="19" spans="2:11" ht="18">
      <c r="B19" s="1"/>
      <c r="D19" s="1"/>
      <c r="E19" s="1"/>
      <c r="F19" s="1"/>
      <c r="G19" s="1"/>
      <c r="H19" s="1"/>
      <c r="I19" s="1"/>
      <c r="J19" s="1"/>
      <c r="K19" s="2"/>
    </row>
    <row r="20" spans="2:11" ht="18">
      <c r="B20" s="1"/>
      <c r="D20" s="1"/>
      <c r="E20" s="1"/>
      <c r="F20" s="1"/>
      <c r="G20" s="1"/>
      <c r="H20" s="1"/>
      <c r="I20" s="1"/>
      <c r="J20" s="1"/>
      <c r="K20" s="2"/>
    </row>
    <row r="21" spans="2:10" ht="18">
      <c r="B21" s="1"/>
      <c r="C21" s="1"/>
      <c r="D21" s="1"/>
      <c r="E21" s="1"/>
      <c r="H21" s="1"/>
      <c r="I21" s="1"/>
      <c r="J21" s="1"/>
    </row>
    <row r="22" spans="2:10" ht="18">
      <c r="B22" s="1"/>
      <c r="C22" s="1"/>
      <c r="D22" s="1"/>
      <c r="E22" s="1"/>
      <c r="H22" s="1"/>
      <c r="I22" s="1"/>
      <c r="J22" s="1"/>
    </row>
    <row r="23" spans="2:10" ht="18">
      <c r="B23" s="1" t="s">
        <v>47</v>
      </c>
      <c r="D23" s="1">
        <f>D16+D22</f>
        <v>5105.99</v>
      </c>
      <c r="E23" s="1" t="s">
        <v>0</v>
      </c>
      <c r="F23" s="1"/>
      <c r="J23" s="1"/>
    </row>
    <row r="24" ht="18">
      <c r="J24" s="1"/>
    </row>
    <row r="25" spans="2:10" ht="18">
      <c r="B25" s="1" t="s">
        <v>61</v>
      </c>
      <c r="J25" s="1"/>
    </row>
    <row r="26" spans="2:5" ht="18">
      <c r="B26" s="1" t="s">
        <v>176</v>
      </c>
      <c r="D26" s="1">
        <f>D7+D11-D23</f>
        <v>2251.870000000001</v>
      </c>
      <c r="E26" s="1" t="s">
        <v>0</v>
      </c>
    </row>
    <row r="27" spans="2:6" ht="18">
      <c r="B27" s="1"/>
      <c r="F27" s="1"/>
    </row>
    <row r="28" spans="2:6" ht="18">
      <c r="B28" s="1" t="s">
        <v>48</v>
      </c>
      <c r="C28" s="14"/>
      <c r="F28" s="1"/>
    </row>
    <row r="29" spans="2:6" ht="18">
      <c r="B29" s="1" t="s">
        <v>176</v>
      </c>
      <c r="C29" s="14"/>
      <c r="D29" s="1">
        <v>0</v>
      </c>
      <c r="E29" s="1" t="s">
        <v>0</v>
      </c>
      <c r="F29" s="1"/>
    </row>
    <row r="30" spans="2:5" ht="18">
      <c r="B30" s="1"/>
      <c r="D30" s="10"/>
      <c r="E30" s="1"/>
    </row>
    <row r="32" ht="12.75">
      <c r="B32" t="s">
        <v>57</v>
      </c>
    </row>
    <row r="34" ht="12.75">
      <c r="B34" t="s">
        <v>58</v>
      </c>
    </row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8.xml><?xml version="1.0" encoding="utf-8"?>
<worksheet xmlns="http://schemas.openxmlformats.org/spreadsheetml/2006/main" xmlns:r="http://schemas.openxmlformats.org/officeDocument/2006/relationships">
  <dimension ref="B1:M88"/>
  <sheetViews>
    <sheetView zoomScalePageLayoutView="0" workbookViewId="0" topLeftCell="A1">
      <selection activeCell="H1" sqref="H1:K16384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19.25390625" style="0" customWidth="1"/>
    <col min="4" max="4" width="17.75390625" style="0" customWidth="1"/>
    <col min="5" max="5" width="10.375" style="0" customWidth="1"/>
    <col min="6" max="6" width="12.00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303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2"/>
      <c r="I5" s="2"/>
      <c r="J5" s="2"/>
      <c r="K5" s="2"/>
    </row>
    <row r="6" spans="2:11" ht="18">
      <c r="B6" s="1"/>
      <c r="C6" s="1"/>
      <c r="D6" s="1"/>
      <c r="E6" s="1"/>
      <c r="F6" s="1"/>
      <c r="G6" s="1"/>
      <c r="H6" s="2"/>
      <c r="I6" s="2"/>
      <c r="J6" s="2"/>
      <c r="K6" s="2"/>
    </row>
    <row r="7" spans="2:11" ht="18">
      <c r="B7" s="1" t="s">
        <v>88</v>
      </c>
      <c r="C7" s="1"/>
      <c r="D7" s="1">
        <v>1748.58</v>
      </c>
      <c r="E7" s="1" t="s">
        <v>0</v>
      </c>
      <c r="F7" s="1"/>
      <c r="G7" s="1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10407.84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9943.94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ROUND((D11*13.6%),2)</f>
        <v>1352.38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I14" s="2"/>
      <c r="J14" s="2"/>
      <c r="K14" s="2"/>
      <c r="M14" s="2"/>
    </row>
    <row r="15" spans="2:11" ht="18">
      <c r="B15" s="1" t="s">
        <v>62</v>
      </c>
      <c r="G15" s="1"/>
      <c r="H15" s="1"/>
      <c r="I15" s="2"/>
      <c r="J15" s="2"/>
      <c r="K15" s="2"/>
    </row>
    <row r="16" spans="2:11" ht="18">
      <c r="B16" s="1" t="s">
        <v>84</v>
      </c>
      <c r="D16" s="1">
        <f>ROUND((D9*73.3%),2)</f>
        <v>7628.95</v>
      </c>
      <c r="E16" s="1" t="s">
        <v>0</v>
      </c>
      <c r="F16" s="1"/>
      <c r="G16" s="1"/>
      <c r="H16" s="1"/>
      <c r="I16" s="2"/>
      <c r="J16" s="2"/>
      <c r="K16" s="2"/>
    </row>
    <row r="17" spans="2:7" ht="18">
      <c r="B17" s="1" t="s">
        <v>67</v>
      </c>
      <c r="C17" s="1"/>
      <c r="G17" s="1"/>
    </row>
    <row r="18" spans="2:7" ht="18">
      <c r="B18" s="1" t="s">
        <v>64</v>
      </c>
      <c r="D18" s="1">
        <v>2160</v>
      </c>
      <c r="E18" s="1" t="s">
        <v>0</v>
      </c>
      <c r="F18" s="1"/>
      <c r="G18" s="1"/>
    </row>
    <row r="19" spans="2:11" ht="18">
      <c r="B19" s="1"/>
      <c r="D19" s="1"/>
      <c r="E19" s="1"/>
      <c r="F19" s="1"/>
      <c r="G19" s="1"/>
      <c r="H19" s="1"/>
      <c r="I19" s="1"/>
      <c r="J19" s="1"/>
      <c r="K19" s="2"/>
    </row>
    <row r="20" spans="2:11" ht="18">
      <c r="B20" s="1"/>
      <c r="D20" s="1"/>
      <c r="E20" s="1"/>
      <c r="F20" s="1"/>
      <c r="G20" s="1"/>
      <c r="H20" s="1"/>
      <c r="I20" s="1"/>
      <c r="J20" s="1"/>
      <c r="K20" s="2"/>
    </row>
    <row r="21" spans="2:10" ht="18">
      <c r="B21" s="1"/>
      <c r="C21" s="1"/>
      <c r="D21" s="1"/>
      <c r="E21" s="1"/>
      <c r="H21" s="1"/>
      <c r="I21" s="1"/>
      <c r="J21" s="1"/>
    </row>
    <row r="22" spans="2:10" ht="18">
      <c r="B22" s="1"/>
      <c r="C22" s="1"/>
      <c r="D22" s="1"/>
      <c r="E22" s="1"/>
      <c r="H22" s="1"/>
      <c r="I22" s="1"/>
      <c r="J22" s="1"/>
    </row>
    <row r="23" spans="2:10" ht="18">
      <c r="B23" s="1" t="s">
        <v>47</v>
      </c>
      <c r="D23" s="1">
        <f>D16+D22</f>
        <v>7628.95</v>
      </c>
      <c r="E23" s="1" t="s">
        <v>0</v>
      </c>
      <c r="F23" s="1"/>
      <c r="J23" s="1"/>
    </row>
    <row r="24" ht="18">
      <c r="J24" s="1"/>
    </row>
    <row r="25" spans="2:10" ht="18">
      <c r="B25" s="1" t="s">
        <v>61</v>
      </c>
      <c r="J25" s="1"/>
    </row>
    <row r="26" spans="2:5" ht="18">
      <c r="B26" s="1" t="s">
        <v>176</v>
      </c>
      <c r="D26" s="1">
        <f>D7+D11-D23</f>
        <v>4063.5700000000006</v>
      </c>
      <c r="E26" s="1" t="s">
        <v>0</v>
      </c>
    </row>
    <row r="27" spans="2:6" ht="18">
      <c r="B27" s="1"/>
      <c r="F27" s="1"/>
    </row>
    <row r="28" spans="2:6" ht="18">
      <c r="B28" s="1" t="s">
        <v>48</v>
      </c>
      <c r="C28" s="14"/>
      <c r="F28" s="1"/>
    </row>
    <row r="29" spans="2:6" ht="18">
      <c r="B29" s="1" t="s">
        <v>176</v>
      </c>
      <c r="C29" s="14"/>
      <c r="D29" s="1">
        <v>811.68</v>
      </c>
      <c r="E29" s="1" t="s">
        <v>0</v>
      </c>
      <c r="F29" s="1"/>
    </row>
    <row r="30" spans="2:5" ht="18">
      <c r="B30" s="1"/>
      <c r="D30" s="10"/>
      <c r="E30" s="1"/>
    </row>
    <row r="32" ht="12.75">
      <c r="B32" t="s">
        <v>57</v>
      </c>
    </row>
    <row r="34" ht="12.75">
      <c r="B34" t="s">
        <v>58</v>
      </c>
    </row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3.87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  <col min="12" max="12" width="12.25390625" style="0" customWidth="1"/>
    <col min="13" max="13" width="10.7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2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  <c r="L2" s="2"/>
    </row>
    <row r="3" spans="2:12" ht="18">
      <c r="B3" s="1" t="s">
        <v>304</v>
      </c>
      <c r="C3" s="1"/>
      <c r="D3" s="1"/>
      <c r="E3" s="1"/>
      <c r="F3" s="1"/>
      <c r="G3" s="1"/>
      <c r="H3" s="15"/>
      <c r="I3" s="2"/>
      <c r="J3" s="2"/>
      <c r="K3" s="2"/>
      <c r="L3" s="2"/>
    </row>
    <row r="4" spans="2:15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  <c r="L4" s="2"/>
      <c r="O4">
        <f>L4+M4</f>
        <v>0</v>
      </c>
    </row>
    <row r="5" spans="2:12" ht="18">
      <c r="B5" s="1" t="s">
        <v>33</v>
      </c>
      <c r="C5" s="1"/>
      <c r="D5" s="1"/>
      <c r="E5" s="1"/>
      <c r="F5" s="1"/>
      <c r="G5" s="1"/>
      <c r="H5" s="2"/>
      <c r="I5" s="2"/>
      <c r="J5" s="2"/>
      <c r="K5" s="2"/>
      <c r="L5" s="2"/>
    </row>
    <row r="6" spans="2:12" ht="18">
      <c r="B6" s="1"/>
      <c r="C6" s="1"/>
      <c r="D6" s="1"/>
      <c r="E6" s="1"/>
      <c r="F6" s="1"/>
      <c r="G6" s="1"/>
      <c r="H6" s="2"/>
      <c r="I6" s="2"/>
      <c r="J6" s="2"/>
      <c r="K6" s="2"/>
      <c r="L6" s="2"/>
    </row>
    <row r="7" spans="2:12" ht="18">
      <c r="B7" s="1" t="s">
        <v>88</v>
      </c>
      <c r="C7" s="1"/>
      <c r="D7" s="1">
        <v>27243.96</v>
      </c>
      <c r="E7" s="1" t="s">
        <v>0</v>
      </c>
      <c r="F7" s="1"/>
      <c r="G7" s="1"/>
      <c r="H7" s="2"/>
      <c r="I7" s="2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  <c r="L8" s="2"/>
    </row>
    <row r="9" spans="2:12" ht="18">
      <c r="B9" s="1" t="s">
        <v>83</v>
      </c>
      <c r="C9" s="1"/>
      <c r="D9" s="1">
        <v>336771.24</v>
      </c>
      <c r="E9" s="1" t="s">
        <v>0</v>
      </c>
      <c r="F9" s="1"/>
      <c r="G9" s="1"/>
      <c r="H9" s="2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  <c r="L10" s="2"/>
    </row>
    <row r="11" spans="2:12" ht="18">
      <c r="B11" s="1" t="s">
        <v>83</v>
      </c>
      <c r="C11" s="1"/>
      <c r="D11" s="1">
        <v>334880.71</v>
      </c>
      <c r="E11" s="1" t="s">
        <v>0</v>
      </c>
      <c r="F11" s="1"/>
      <c r="G11" s="1"/>
      <c r="H11" s="2"/>
      <c r="I11" s="2"/>
      <c r="J11" s="2"/>
      <c r="L11" s="2"/>
    </row>
    <row r="12" spans="2:12" ht="18">
      <c r="B12" s="1" t="s">
        <v>69</v>
      </c>
      <c r="D12" s="1">
        <f>ROUND((D11*14.3%),2)</f>
        <v>47887.94</v>
      </c>
      <c r="E12" s="1" t="s">
        <v>0</v>
      </c>
      <c r="F12" s="1"/>
      <c r="G12" s="1"/>
      <c r="H12" s="2"/>
      <c r="I12" s="2"/>
      <c r="J12" s="2"/>
      <c r="K12" s="2"/>
      <c r="L12" s="9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11" ht="18">
      <c r="B14" s="1" t="s">
        <v>19</v>
      </c>
      <c r="D14" s="1"/>
      <c r="E14" s="1"/>
      <c r="F14" s="1"/>
      <c r="G14" s="1"/>
      <c r="H14" s="1"/>
      <c r="I14" s="2"/>
      <c r="J14" s="2"/>
      <c r="K14" s="2"/>
    </row>
    <row r="15" spans="2:11" ht="18">
      <c r="B15" s="1" t="s">
        <v>62</v>
      </c>
      <c r="F15" s="1"/>
      <c r="G15" s="1"/>
      <c r="H15" s="1"/>
      <c r="I15" s="2"/>
      <c r="J15" s="2"/>
      <c r="K15" s="2"/>
    </row>
    <row r="16" spans="2:12" ht="18">
      <c r="B16" s="1" t="s">
        <v>84</v>
      </c>
      <c r="D16" s="1">
        <f>ROUND((D9*85.7%),2)</f>
        <v>288612.95</v>
      </c>
      <c r="E16" s="1" t="s">
        <v>0</v>
      </c>
      <c r="F16" s="1"/>
      <c r="G16" s="1"/>
      <c r="H16" s="1"/>
      <c r="I16" s="2"/>
      <c r="J16" s="2"/>
      <c r="K16" s="2"/>
      <c r="L16" s="2"/>
    </row>
    <row r="17" spans="2:12" ht="18">
      <c r="B17" s="1" t="s">
        <v>67</v>
      </c>
      <c r="C17" s="1"/>
      <c r="I17" s="2"/>
      <c r="J17" s="2"/>
      <c r="K17" s="2"/>
      <c r="L17" s="2"/>
    </row>
    <row r="18" spans="2:12" ht="18">
      <c r="B18" s="1" t="s">
        <v>64</v>
      </c>
      <c r="D18" s="1">
        <f>ROUND((D9*9.7%),2)</f>
        <v>32666.81</v>
      </c>
      <c r="E18" s="1" t="s">
        <v>0</v>
      </c>
      <c r="F18" s="1"/>
      <c r="G18" s="1"/>
      <c r="I18" s="2"/>
      <c r="J18" s="2"/>
      <c r="K18" s="2"/>
      <c r="L18" s="2"/>
    </row>
    <row r="19" spans="2:12" ht="18">
      <c r="B19" s="1" t="s">
        <v>65</v>
      </c>
      <c r="D19" s="1">
        <f>ROUND((D9*5.9%),2)</f>
        <v>19869.5</v>
      </c>
      <c r="E19" s="1" t="s">
        <v>0</v>
      </c>
      <c r="F19" s="1"/>
      <c r="G19" s="1"/>
      <c r="L19" s="2"/>
    </row>
    <row r="20" spans="2:12" ht="18">
      <c r="B20" s="1" t="s">
        <v>20</v>
      </c>
      <c r="D20" s="1">
        <v>36000</v>
      </c>
      <c r="E20" s="1" t="s">
        <v>0</v>
      </c>
      <c r="F20" s="1"/>
      <c r="G20" s="1"/>
      <c r="H20" s="1"/>
      <c r="I20" s="1"/>
      <c r="J20" s="1"/>
      <c r="K20" s="2"/>
      <c r="L20" s="2"/>
    </row>
    <row r="21" spans="2:10" ht="18">
      <c r="B21" s="1" t="s">
        <v>141</v>
      </c>
      <c r="D21" s="1">
        <v>1560</v>
      </c>
      <c r="E21" s="1" t="s">
        <v>0</v>
      </c>
      <c r="H21" s="1"/>
      <c r="I21" s="1"/>
      <c r="J21" s="1"/>
    </row>
    <row r="22" spans="2:10" ht="18">
      <c r="B22" s="1" t="s">
        <v>3</v>
      </c>
      <c r="D22" s="1">
        <v>17500</v>
      </c>
      <c r="E22" s="1" t="s">
        <v>0</v>
      </c>
      <c r="F22" s="1"/>
      <c r="G22" s="1"/>
      <c r="H22" s="1"/>
      <c r="I22" s="1"/>
      <c r="J22" s="1"/>
    </row>
    <row r="23" spans="2:10" ht="18">
      <c r="B23" s="1"/>
      <c r="C23" s="1"/>
      <c r="D23" s="1"/>
      <c r="E23" s="1"/>
      <c r="F23" s="1"/>
      <c r="G23" s="1"/>
      <c r="J23" s="1"/>
    </row>
    <row r="24" spans="2:10" ht="18">
      <c r="B24" s="1"/>
      <c r="C24" s="1"/>
      <c r="D24" s="1"/>
      <c r="E24" s="1"/>
      <c r="J24" s="1"/>
    </row>
    <row r="25" spans="2:16" ht="18">
      <c r="B25" s="1" t="s">
        <v>30</v>
      </c>
      <c r="C25" s="1"/>
      <c r="D25" s="1">
        <f>D16+D20+D21+D22</f>
        <v>343672.95</v>
      </c>
      <c r="E25" s="1" t="s">
        <v>0</v>
      </c>
      <c r="F25" s="1"/>
      <c r="G25" s="1"/>
      <c r="J25" s="1"/>
      <c r="L25" s="2"/>
      <c r="O25" s="1"/>
      <c r="P25" s="1"/>
    </row>
    <row r="26" spans="6:7" ht="18" customHeight="1">
      <c r="F26" s="1"/>
      <c r="G26" s="1"/>
    </row>
    <row r="27" spans="1:7" ht="18">
      <c r="A27" s="1"/>
      <c r="B27" s="1" t="s">
        <v>61</v>
      </c>
      <c r="F27" s="1"/>
      <c r="G27" s="1"/>
    </row>
    <row r="28" spans="1:13" ht="18">
      <c r="A28" s="1"/>
      <c r="B28" s="1" t="s">
        <v>176</v>
      </c>
      <c r="D28" s="1">
        <f>D7+D11-D25</f>
        <v>18451.72000000003</v>
      </c>
      <c r="E28" s="1" t="s">
        <v>0</v>
      </c>
      <c r="F28" s="1"/>
      <c r="G28" s="1"/>
      <c r="M28" s="1"/>
    </row>
    <row r="29" spans="1:17" ht="18">
      <c r="A29" s="1"/>
      <c r="B29" s="1"/>
      <c r="F29" s="1"/>
      <c r="G29" s="1"/>
      <c r="Q29" s="1"/>
    </row>
    <row r="30" spans="1:7" ht="18">
      <c r="A30" s="1"/>
      <c r="B30" s="1" t="s">
        <v>48</v>
      </c>
      <c r="F30" s="1"/>
      <c r="G30" s="1"/>
    </row>
    <row r="31" spans="2:5" ht="18">
      <c r="B31" s="1" t="s">
        <v>176</v>
      </c>
      <c r="D31" s="1">
        <v>19953.38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sheetProtection/>
  <printOptions/>
  <pageMargins left="0.19" right="0.31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41"/>
  <sheetViews>
    <sheetView zoomScalePageLayoutView="0" workbookViewId="0" topLeftCell="E1">
      <selection activeCell="G1" sqref="G1:P16384"/>
    </sheetView>
  </sheetViews>
  <sheetFormatPr defaultColWidth="9.00390625" defaultRowHeight="12.75"/>
  <cols>
    <col min="1" max="1" width="2.00390625" style="0" customWidth="1"/>
    <col min="2" max="2" width="19.875" style="0" customWidth="1"/>
    <col min="3" max="3" width="28.75390625" style="0" customWidth="1"/>
    <col min="4" max="4" width="19.125" style="0" customWidth="1"/>
    <col min="5" max="5" width="8.25390625" style="0" customWidth="1"/>
    <col min="6" max="6" width="13.375" style="0" customWidth="1"/>
    <col min="8" max="8" width="10.875" style="0" customWidth="1"/>
    <col min="9" max="9" width="12.75390625" style="0" customWidth="1"/>
    <col min="10" max="10" width="13.125" style="0" customWidth="1"/>
    <col min="11" max="11" width="13.75390625" style="0" customWidth="1"/>
  </cols>
  <sheetData>
    <row r="1" spans="2:8" ht="18">
      <c r="B1" s="1"/>
      <c r="C1" s="1"/>
      <c r="D1" s="1"/>
      <c r="E1" s="1"/>
      <c r="F1" s="1"/>
      <c r="G1" s="2"/>
      <c r="H1" s="1"/>
    </row>
    <row r="2" spans="2:10" ht="18">
      <c r="B2" s="1" t="s">
        <v>63</v>
      </c>
      <c r="C2" s="1"/>
      <c r="D2" s="1"/>
      <c r="E2" s="1"/>
      <c r="F2" s="1"/>
      <c r="G2" s="15"/>
      <c r="H2" s="2"/>
      <c r="I2" s="2"/>
      <c r="J2" s="2"/>
    </row>
    <row r="3" spans="2:8" ht="18">
      <c r="B3" s="1" t="s">
        <v>190</v>
      </c>
      <c r="C3" s="1"/>
      <c r="D3" s="1"/>
      <c r="E3" s="1"/>
      <c r="F3" s="1"/>
      <c r="G3" s="15"/>
      <c r="H3" s="2"/>
    </row>
    <row r="4" spans="2:10" ht="18">
      <c r="B4" s="1" t="s">
        <v>32</v>
      </c>
      <c r="C4" s="1"/>
      <c r="D4" s="1"/>
      <c r="E4" s="1"/>
      <c r="F4" s="1"/>
      <c r="G4" s="15"/>
      <c r="H4" s="2"/>
      <c r="I4" s="2"/>
      <c r="J4" s="2"/>
    </row>
    <row r="5" spans="2:10" ht="18">
      <c r="B5" s="1" t="s">
        <v>33</v>
      </c>
      <c r="C5" s="1"/>
      <c r="D5" s="1"/>
      <c r="E5" s="1"/>
      <c r="F5" s="1"/>
      <c r="G5" s="15"/>
      <c r="H5" s="2"/>
      <c r="I5" s="2"/>
      <c r="J5" s="2"/>
    </row>
    <row r="6" spans="2:10" ht="18">
      <c r="B6" s="1"/>
      <c r="C6" s="1"/>
      <c r="D6" s="1"/>
      <c r="E6" s="1"/>
      <c r="F6" s="1"/>
      <c r="G6" s="15"/>
      <c r="H6" s="2"/>
      <c r="I6" s="2"/>
      <c r="J6" s="2"/>
    </row>
    <row r="7" spans="2:10" ht="18">
      <c r="B7" s="1" t="s">
        <v>88</v>
      </c>
      <c r="C7" s="1"/>
      <c r="D7" s="1">
        <v>19464.92</v>
      </c>
      <c r="E7" s="1" t="s">
        <v>0</v>
      </c>
      <c r="F7" s="1"/>
      <c r="G7" s="15"/>
      <c r="H7" s="2"/>
      <c r="I7" s="2"/>
      <c r="J7" s="2"/>
    </row>
    <row r="8" spans="2:6" ht="18">
      <c r="B8" s="1" t="s">
        <v>34</v>
      </c>
      <c r="C8" s="1"/>
      <c r="D8" s="1"/>
      <c r="E8" s="1"/>
      <c r="F8" s="1"/>
    </row>
    <row r="9" spans="2:6" ht="18">
      <c r="B9" s="1" t="s">
        <v>83</v>
      </c>
      <c r="C9" s="1"/>
      <c r="D9" s="1">
        <v>69970.02</v>
      </c>
      <c r="E9" s="1" t="s">
        <v>0</v>
      </c>
      <c r="F9" s="1"/>
    </row>
    <row r="10" spans="2:6" ht="18">
      <c r="B10" s="1" t="s">
        <v>36</v>
      </c>
      <c r="C10" s="1"/>
      <c r="D10" s="1"/>
      <c r="E10" s="1"/>
      <c r="F10" s="1"/>
    </row>
    <row r="11" spans="2:10" ht="18">
      <c r="B11" s="1" t="s">
        <v>83</v>
      </c>
      <c r="C11" s="1"/>
      <c r="D11" s="1">
        <v>70227.33</v>
      </c>
      <c r="E11" s="1" t="s">
        <v>0</v>
      </c>
      <c r="F11" s="1"/>
      <c r="G11" s="2"/>
      <c r="H11" s="2"/>
      <c r="I11" s="2"/>
      <c r="J11" s="2"/>
    </row>
    <row r="12" spans="2:10" ht="18">
      <c r="B12" s="1" t="s">
        <v>69</v>
      </c>
      <c r="D12" s="1">
        <f>ROUND((D11*14.3%),2)</f>
        <v>10042.51</v>
      </c>
      <c r="E12" s="1" t="s">
        <v>0</v>
      </c>
      <c r="F12" s="1"/>
      <c r="G12" s="2"/>
      <c r="H12" s="2"/>
      <c r="I12" s="2"/>
      <c r="J12" s="2"/>
    </row>
    <row r="13" spans="2:10" ht="18">
      <c r="B13" s="1"/>
      <c r="C13" s="1"/>
      <c r="D13" s="1"/>
      <c r="E13" s="1"/>
      <c r="F13" s="1"/>
      <c r="G13" s="2"/>
      <c r="H13" s="2"/>
      <c r="I13" s="2"/>
      <c r="J13" s="2"/>
    </row>
    <row r="14" spans="2:7" ht="18">
      <c r="B14" s="1" t="s">
        <v>19</v>
      </c>
      <c r="D14" s="1"/>
      <c r="E14" s="1"/>
      <c r="F14" s="1"/>
      <c r="G14" s="1"/>
    </row>
    <row r="15" spans="2:7" ht="18">
      <c r="B15" s="1" t="s">
        <v>62</v>
      </c>
      <c r="G15" s="1"/>
    </row>
    <row r="16" spans="2:8" ht="18">
      <c r="B16" s="1" t="s">
        <v>84</v>
      </c>
      <c r="D16" s="1">
        <f>ROUND((D9*79.6%),2)</f>
        <v>55696.14</v>
      </c>
      <c r="E16" s="1" t="s">
        <v>0</v>
      </c>
      <c r="F16" s="1"/>
      <c r="G16" s="1"/>
      <c r="H16" s="2"/>
    </row>
    <row r="17" spans="2:8" ht="18">
      <c r="B17" s="1" t="s">
        <v>67</v>
      </c>
      <c r="C17" s="1"/>
      <c r="G17" s="1"/>
      <c r="H17" s="1"/>
    </row>
    <row r="18" spans="2:6" ht="18">
      <c r="B18" s="1" t="s">
        <v>64</v>
      </c>
      <c r="D18" s="1">
        <f>ROUND((D9*9.7%),2)</f>
        <v>6787.09</v>
      </c>
      <c r="E18" s="1" t="s">
        <v>0</v>
      </c>
      <c r="F18" s="1"/>
    </row>
    <row r="19" spans="2:6" ht="18">
      <c r="B19" s="1" t="s">
        <v>65</v>
      </c>
      <c r="D19" s="1">
        <f>ROUND((D9*5.9%),2)</f>
        <v>4128.23</v>
      </c>
      <c r="E19" s="1" t="s">
        <v>0</v>
      </c>
      <c r="F19" s="1"/>
    </row>
    <row r="20" spans="2:6" ht="18">
      <c r="B20" s="1" t="s">
        <v>3</v>
      </c>
      <c r="C20" s="1"/>
      <c r="D20" s="1">
        <v>20000</v>
      </c>
      <c r="E20" s="1" t="s">
        <v>0</v>
      </c>
      <c r="F20" s="1"/>
    </row>
    <row r="21" spans="2:5" ht="18">
      <c r="B21" s="1"/>
      <c r="C21" s="1"/>
      <c r="D21" s="1"/>
      <c r="E21" s="1"/>
    </row>
    <row r="22" spans="2:6" ht="18">
      <c r="B22" s="1" t="s">
        <v>47</v>
      </c>
      <c r="D22" s="1">
        <f>D16+D21+D20</f>
        <v>75696.14</v>
      </c>
      <c r="E22" s="1" t="s">
        <v>0</v>
      </c>
      <c r="F22" s="1"/>
    </row>
    <row r="24" ht="18">
      <c r="B24" s="1" t="s">
        <v>61</v>
      </c>
    </row>
    <row r="25" spans="2:6" ht="18">
      <c r="B25" s="1" t="s">
        <v>176</v>
      </c>
      <c r="D25" s="1">
        <f>D7+D11-D22</f>
        <v>13996.11</v>
      </c>
      <c r="E25" s="1" t="s">
        <v>0</v>
      </c>
      <c r="F25" s="1"/>
    </row>
    <row r="26" ht="18">
      <c r="B26" s="1"/>
    </row>
    <row r="27" spans="2:6" ht="18">
      <c r="B27" s="1" t="s">
        <v>48</v>
      </c>
      <c r="F27" s="1"/>
    </row>
    <row r="28" spans="2:5" ht="18">
      <c r="B28" s="1" t="s">
        <v>176</v>
      </c>
      <c r="C28" s="1"/>
      <c r="D28" s="1">
        <v>719.76</v>
      </c>
      <c r="E28" s="1" t="s">
        <v>0</v>
      </c>
    </row>
    <row r="29" spans="2:6" ht="18">
      <c r="B29" s="1"/>
      <c r="D29" s="1"/>
      <c r="F29" s="1"/>
    </row>
    <row r="30" spans="2:5" ht="18">
      <c r="B30" s="1"/>
      <c r="D30" s="1"/>
      <c r="E30" s="1"/>
    </row>
    <row r="31" ht="12.75">
      <c r="B31" t="s">
        <v>57</v>
      </c>
    </row>
    <row r="32" ht="18">
      <c r="F32" s="1"/>
    </row>
    <row r="33" ht="12.75">
      <c r="B33" t="s">
        <v>58</v>
      </c>
    </row>
    <row r="41" ht="12.75">
      <c r="B41" t="s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3.87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  <col min="12" max="12" width="12.25390625" style="0" customWidth="1"/>
    <col min="13" max="13" width="10.7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2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  <c r="L2" s="2"/>
    </row>
    <row r="3" spans="2:12" ht="18">
      <c r="B3" s="1" t="s">
        <v>305</v>
      </c>
      <c r="C3" s="1"/>
      <c r="D3" s="1"/>
      <c r="E3" s="1"/>
      <c r="F3" s="1"/>
      <c r="G3" s="1"/>
      <c r="H3" s="15"/>
      <c r="I3" s="2"/>
      <c r="J3" s="2"/>
      <c r="K3" s="2"/>
      <c r="L3" s="2"/>
    </row>
    <row r="4" spans="2:12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  <c r="L4" s="2"/>
    </row>
    <row r="5" spans="2:12" ht="18">
      <c r="B5" s="1" t="s">
        <v>33</v>
      </c>
      <c r="C5" s="1"/>
      <c r="D5" s="1"/>
      <c r="E5" s="1"/>
      <c r="F5" s="1"/>
      <c r="G5" s="1"/>
      <c r="H5" s="2"/>
      <c r="I5" s="2"/>
      <c r="J5" s="2"/>
      <c r="K5" s="2"/>
      <c r="L5" s="2"/>
    </row>
    <row r="6" spans="2:12" ht="18">
      <c r="B6" s="1"/>
      <c r="C6" s="1"/>
      <c r="D6" s="1"/>
      <c r="E6" s="1"/>
      <c r="F6" s="1"/>
      <c r="G6" s="1"/>
      <c r="H6" s="2"/>
      <c r="I6" s="2"/>
      <c r="J6" s="2"/>
      <c r="K6" s="2"/>
      <c r="L6" s="2"/>
    </row>
    <row r="7" spans="2:12" ht="18">
      <c r="B7" s="1" t="s">
        <v>88</v>
      </c>
      <c r="C7" s="1"/>
      <c r="D7" s="1">
        <v>35234.17</v>
      </c>
      <c r="E7" s="1" t="s">
        <v>0</v>
      </c>
      <c r="F7" s="1"/>
      <c r="G7" s="1"/>
      <c r="H7" s="2"/>
      <c r="I7" s="2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  <c r="L8" s="2"/>
    </row>
    <row r="9" spans="2:12" ht="18">
      <c r="B9" s="1" t="s">
        <v>83</v>
      </c>
      <c r="C9" s="1"/>
      <c r="D9" s="1">
        <v>335169.15</v>
      </c>
      <c r="E9" s="1" t="s">
        <v>0</v>
      </c>
      <c r="F9" s="1"/>
      <c r="G9" s="1"/>
      <c r="H9" s="2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  <c r="L10" s="2"/>
    </row>
    <row r="11" spans="2:12" ht="18">
      <c r="B11" s="1" t="s">
        <v>83</v>
      </c>
      <c r="C11" s="1"/>
      <c r="D11" s="1">
        <v>345031.67</v>
      </c>
      <c r="E11" s="1" t="s">
        <v>0</v>
      </c>
      <c r="F11" s="1"/>
      <c r="G11" s="1"/>
      <c r="H11" s="2"/>
      <c r="I11" s="2"/>
      <c r="J11" s="2"/>
      <c r="L11" s="2"/>
    </row>
    <row r="12" spans="2:12" ht="18">
      <c r="B12" s="1" t="s">
        <v>69</v>
      </c>
      <c r="D12" s="1">
        <f>ROUND((D11*14.3%),2)</f>
        <v>49339.53</v>
      </c>
      <c r="E12" s="1" t="s">
        <v>0</v>
      </c>
      <c r="F12" s="1"/>
      <c r="G12" s="1"/>
      <c r="H12" s="2"/>
      <c r="I12" s="2"/>
      <c r="J12" s="2"/>
      <c r="K12" s="2"/>
      <c r="L12" s="9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11" ht="18">
      <c r="B14" s="1" t="s">
        <v>19</v>
      </c>
      <c r="D14" s="1"/>
      <c r="E14" s="1"/>
      <c r="F14" s="1"/>
      <c r="G14" s="1"/>
      <c r="H14" s="1"/>
      <c r="I14" s="2"/>
      <c r="J14" s="2"/>
      <c r="K14" s="2"/>
    </row>
    <row r="15" spans="2:11" ht="18">
      <c r="B15" s="1" t="s">
        <v>62</v>
      </c>
      <c r="F15" s="1"/>
      <c r="G15" s="1"/>
      <c r="H15" s="1"/>
      <c r="I15" s="2"/>
      <c r="J15" s="2"/>
      <c r="K15" s="2"/>
    </row>
    <row r="16" spans="2:12" ht="18">
      <c r="B16" s="1" t="s">
        <v>84</v>
      </c>
      <c r="D16" s="1">
        <f>ROUND((D9*85.7%),2)</f>
        <v>287239.96</v>
      </c>
      <c r="E16" s="1" t="s">
        <v>0</v>
      </c>
      <c r="F16" s="1"/>
      <c r="G16" s="1"/>
      <c r="H16" s="1"/>
      <c r="I16" s="2"/>
      <c r="J16" s="2"/>
      <c r="K16" s="2"/>
      <c r="L16" s="2"/>
    </row>
    <row r="17" spans="2:12" ht="18">
      <c r="B17" s="1" t="s">
        <v>67</v>
      </c>
      <c r="C17" s="1"/>
      <c r="H17" s="1"/>
      <c r="I17" s="2"/>
      <c r="J17" s="2"/>
      <c r="K17" s="2"/>
      <c r="L17" s="2"/>
    </row>
    <row r="18" spans="2:12" ht="18">
      <c r="B18" s="1" t="s">
        <v>64</v>
      </c>
      <c r="D18" s="1">
        <f>ROUND((D9*9.7%),2)</f>
        <v>32511.41</v>
      </c>
      <c r="E18" s="1" t="s">
        <v>0</v>
      </c>
      <c r="F18" s="1"/>
      <c r="G18" s="1"/>
      <c r="I18" s="2"/>
      <c r="J18" s="2"/>
      <c r="K18" s="2"/>
      <c r="L18" s="2"/>
    </row>
    <row r="19" spans="2:12" ht="18">
      <c r="B19" s="1" t="s">
        <v>65</v>
      </c>
      <c r="D19" s="1">
        <f>ROUND((D9*5.9%),2)</f>
        <v>19774.98</v>
      </c>
      <c r="E19" s="1" t="s">
        <v>0</v>
      </c>
      <c r="F19" s="1"/>
      <c r="G19" s="1"/>
      <c r="L19" s="2"/>
    </row>
    <row r="20" spans="2:12" ht="18">
      <c r="B20" s="1"/>
      <c r="D20" s="1"/>
      <c r="E20" s="1"/>
      <c r="F20" s="1"/>
      <c r="G20" s="1"/>
      <c r="L20" s="2"/>
    </row>
    <row r="21" spans="2:10" ht="18">
      <c r="B21" s="1"/>
      <c r="H21" s="1"/>
      <c r="I21" s="1"/>
      <c r="J21" s="1"/>
    </row>
    <row r="22" spans="2:10" ht="18">
      <c r="B22" s="1"/>
      <c r="D22" s="1"/>
      <c r="E22" s="1"/>
      <c r="F22" s="1"/>
      <c r="G22" s="1"/>
      <c r="H22" s="1"/>
      <c r="I22" s="1"/>
      <c r="J22" s="1"/>
    </row>
    <row r="23" spans="2:10" ht="18">
      <c r="B23" s="1"/>
      <c r="C23" s="1"/>
      <c r="D23" s="1"/>
      <c r="E23" s="1"/>
      <c r="F23" s="1"/>
      <c r="G23" s="1"/>
      <c r="J23" s="1"/>
    </row>
    <row r="24" spans="2:10" ht="18">
      <c r="B24" s="1"/>
      <c r="C24" s="1"/>
      <c r="D24" s="1"/>
      <c r="E24" s="1"/>
      <c r="J24" s="1"/>
    </row>
    <row r="25" spans="2:12" ht="18">
      <c r="B25" s="1" t="s">
        <v>30</v>
      </c>
      <c r="C25" s="1"/>
      <c r="D25" s="1">
        <f>D16+D22+D24</f>
        <v>287239.96</v>
      </c>
      <c r="E25" s="1" t="s">
        <v>0</v>
      </c>
      <c r="F25" s="1"/>
      <c r="G25" s="1"/>
      <c r="J25" s="1"/>
      <c r="L25" s="2"/>
    </row>
    <row r="26" spans="6:7" ht="18">
      <c r="F26" s="1"/>
      <c r="G26" s="1"/>
    </row>
    <row r="27" spans="1:7" ht="18">
      <c r="A27" s="1"/>
      <c r="B27" s="1" t="s">
        <v>61</v>
      </c>
      <c r="F27" s="1"/>
      <c r="G27" s="1"/>
    </row>
    <row r="28" spans="1:13" ht="18">
      <c r="A28" s="1"/>
      <c r="B28" s="1" t="s">
        <v>176</v>
      </c>
      <c r="D28" s="1">
        <f>D7+D11-D25</f>
        <v>93025.87999999995</v>
      </c>
      <c r="E28" s="1" t="s">
        <v>0</v>
      </c>
      <c r="F28" s="1"/>
      <c r="G28" s="1"/>
      <c r="M28" s="1"/>
    </row>
    <row r="29" spans="1:7" ht="18">
      <c r="A29" s="1"/>
      <c r="B29" s="1"/>
      <c r="F29" s="1"/>
      <c r="G29" s="1"/>
    </row>
    <row r="30" spans="1:7" ht="18">
      <c r="A30" s="1"/>
      <c r="B30" s="1" t="s">
        <v>48</v>
      </c>
      <c r="F30" s="1"/>
      <c r="G30" s="1"/>
    </row>
    <row r="31" spans="1:14" s="1" customFormat="1" ht="18">
      <c r="A31"/>
      <c r="B31" s="1" t="s">
        <v>176</v>
      </c>
      <c r="C31"/>
      <c r="D31" s="1">
        <v>21564.35</v>
      </c>
      <c r="E31" s="1" t="s">
        <v>0</v>
      </c>
      <c r="F31"/>
      <c r="G31"/>
      <c r="H31"/>
      <c r="I31"/>
      <c r="J31"/>
      <c r="K31"/>
      <c r="L31"/>
      <c r="M31"/>
      <c r="N31"/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sheetProtection/>
  <printOptions/>
  <pageMargins left="0.19" right="0.26" top="1" bottom="1" header="0.5" footer="0.5"/>
  <pageSetup horizontalDpi="600" verticalDpi="600" orientation="portrait" paperSize="9" r:id="rId1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O163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3.87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  <col min="12" max="12" width="12.25390625" style="0" customWidth="1"/>
    <col min="13" max="13" width="10.75390625" style="0" customWidth="1"/>
  </cols>
  <sheetData>
    <row r="1" spans="1:15" s="2" customFormat="1" ht="18" customHeight="1">
      <c r="A1"/>
      <c r="B1" s="7"/>
      <c r="C1" s="1"/>
      <c r="D1" s="1"/>
      <c r="E1" s="1"/>
      <c r="F1" s="1"/>
      <c r="G1" s="1"/>
      <c r="I1"/>
      <c r="J1"/>
      <c r="K1"/>
      <c r="L1"/>
      <c r="M1"/>
      <c r="N1"/>
      <c r="O1"/>
    </row>
    <row r="2" spans="1:15" s="2" customFormat="1" ht="18" customHeight="1">
      <c r="A2"/>
      <c r="B2" s="1" t="s">
        <v>63</v>
      </c>
      <c r="C2" s="1"/>
      <c r="D2" s="1"/>
      <c r="E2" s="1"/>
      <c r="F2" s="1"/>
      <c r="G2" s="1"/>
      <c r="H2" s="15"/>
      <c r="M2"/>
      <c r="N2"/>
      <c r="O2"/>
    </row>
    <row r="3" spans="1:15" s="2" customFormat="1" ht="18" customHeight="1">
      <c r="A3"/>
      <c r="B3" s="1" t="s">
        <v>306</v>
      </c>
      <c r="C3" s="1"/>
      <c r="D3" s="1"/>
      <c r="E3" s="1"/>
      <c r="F3" s="1"/>
      <c r="G3" s="1"/>
      <c r="H3" s="15"/>
      <c r="M3"/>
      <c r="N3"/>
      <c r="O3"/>
    </row>
    <row r="4" spans="1:15" s="2" customFormat="1" ht="18" customHeight="1">
      <c r="A4"/>
      <c r="B4" s="1" t="s">
        <v>32</v>
      </c>
      <c r="C4" s="1"/>
      <c r="D4" s="1"/>
      <c r="E4" s="1"/>
      <c r="F4" s="1"/>
      <c r="G4" s="1"/>
      <c r="H4" s="15"/>
      <c r="M4"/>
      <c r="N4"/>
      <c r="O4"/>
    </row>
    <row r="5" spans="1:15" s="2" customFormat="1" ht="18" customHeight="1">
      <c r="A5"/>
      <c r="B5" s="1" t="s">
        <v>33</v>
      </c>
      <c r="C5" s="1"/>
      <c r="D5" s="1"/>
      <c r="E5" s="1"/>
      <c r="F5" s="1"/>
      <c r="G5" s="1"/>
      <c r="M5"/>
      <c r="N5"/>
      <c r="O5"/>
    </row>
    <row r="6" spans="1:15" s="2" customFormat="1" ht="18" customHeight="1">
      <c r="A6"/>
      <c r="B6" s="1"/>
      <c r="C6" s="1"/>
      <c r="D6" s="1"/>
      <c r="E6" s="1"/>
      <c r="F6" s="1"/>
      <c r="G6" s="1"/>
      <c r="M6"/>
      <c r="N6"/>
      <c r="O6"/>
    </row>
    <row r="7" spans="1:15" s="2" customFormat="1" ht="18" customHeight="1">
      <c r="A7"/>
      <c r="B7" s="1" t="s">
        <v>88</v>
      </c>
      <c r="C7" s="1"/>
      <c r="D7" s="1">
        <v>-107931.65</v>
      </c>
      <c r="E7" s="1" t="s">
        <v>0</v>
      </c>
      <c r="F7" s="1"/>
      <c r="G7" s="1"/>
      <c r="M7"/>
      <c r="N7"/>
      <c r="O7"/>
    </row>
    <row r="8" spans="1:15" s="2" customFormat="1" ht="18" customHeight="1">
      <c r="A8"/>
      <c r="B8" s="1" t="s">
        <v>34</v>
      </c>
      <c r="C8" s="1"/>
      <c r="D8" s="1"/>
      <c r="E8" s="1"/>
      <c r="F8" s="1"/>
      <c r="G8" s="1"/>
      <c r="M8"/>
      <c r="N8"/>
      <c r="O8"/>
    </row>
    <row r="9" spans="1:15" s="2" customFormat="1" ht="18" customHeight="1">
      <c r="A9"/>
      <c r="B9" s="1" t="s">
        <v>83</v>
      </c>
      <c r="C9" s="1"/>
      <c r="D9" s="1">
        <v>457716.15</v>
      </c>
      <c r="E9" s="1" t="s">
        <v>0</v>
      </c>
      <c r="F9" s="1"/>
      <c r="G9" s="1"/>
      <c r="M9"/>
      <c r="N9"/>
      <c r="O9"/>
    </row>
    <row r="10" spans="1:15" s="2" customFormat="1" ht="18" customHeight="1">
      <c r="A10"/>
      <c r="B10" s="1" t="s">
        <v>36</v>
      </c>
      <c r="C10" s="1"/>
      <c r="D10" s="1"/>
      <c r="E10" s="1"/>
      <c r="F10" s="1"/>
      <c r="G10" s="1"/>
      <c r="M10"/>
      <c r="N10"/>
      <c r="O10"/>
    </row>
    <row r="11" spans="1:15" s="2" customFormat="1" ht="18" customHeight="1">
      <c r="A11"/>
      <c r="B11" s="1" t="s">
        <v>83</v>
      </c>
      <c r="C11" s="1"/>
      <c r="D11" s="1">
        <v>456026.05</v>
      </c>
      <c r="E11" s="1" t="s">
        <v>0</v>
      </c>
      <c r="F11" s="1"/>
      <c r="G11" s="1"/>
      <c r="K11"/>
      <c r="M11"/>
      <c r="N11"/>
      <c r="O11"/>
    </row>
    <row r="12" spans="1:15" s="2" customFormat="1" ht="18" customHeight="1">
      <c r="A12"/>
      <c r="B12" s="1" t="s">
        <v>69</v>
      </c>
      <c r="C12"/>
      <c r="D12" s="1">
        <f>ROUND((D11*14.3%),2)</f>
        <v>65211.73</v>
      </c>
      <c r="E12" s="1" t="s">
        <v>0</v>
      </c>
      <c r="F12" s="1"/>
      <c r="G12" s="1"/>
      <c r="L12" s="9"/>
      <c r="M12"/>
      <c r="N12"/>
      <c r="O12"/>
    </row>
    <row r="13" spans="1:15" s="2" customFormat="1" ht="18" customHeight="1">
      <c r="A13"/>
      <c r="B13" s="1" t="s">
        <v>320</v>
      </c>
      <c r="C13" s="1"/>
      <c r="D13" s="1">
        <f>ROUND((D11*6.1%),2)</f>
        <v>27817.59</v>
      </c>
      <c r="E13" s="1" t="s">
        <v>0</v>
      </c>
      <c r="F13" s="1"/>
      <c r="G13" s="1"/>
      <c r="M13"/>
      <c r="N13"/>
      <c r="O13"/>
    </row>
    <row r="14" spans="1:15" s="2" customFormat="1" ht="18" customHeight="1">
      <c r="A14"/>
      <c r="B14" s="1" t="s">
        <v>19</v>
      </c>
      <c r="C14"/>
      <c r="D14" s="1"/>
      <c r="E14" s="1"/>
      <c r="F14" s="1"/>
      <c r="G14" s="1"/>
      <c r="H14" s="1"/>
      <c r="L14"/>
      <c r="M14"/>
      <c r="N14"/>
      <c r="O14"/>
    </row>
    <row r="15" spans="1:15" s="2" customFormat="1" ht="18" customHeight="1">
      <c r="A15"/>
      <c r="B15" s="1" t="s">
        <v>62</v>
      </c>
      <c r="C15"/>
      <c r="D15"/>
      <c r="E15"/>
      <c r="F15" s="1"/>
      <c r="G15" s="1"/>
      <c r="H15" s="1"/>
      <c r="L15"/>
      <c r="M15"/>
      <c r="N15"/>
      <c r="O15"/>
    </row>
    <row r="16" spans="1:15" s="2" customFormat="1" ht="18" customHeight="1">
      <c r="A16"/>
      <c r="B16" s="1" t="s">
        <v>84</v>
      </c>
      <c r="C16"/>
      <c r="D16" s="1">
        <f>ROUND((D9*85.7%),2)</f>
        <v>392262.74</v>
      </c>
      <c r="E16" s="1" t="s">
        <v>0</v>
      </c>
      <c r="F16" s="1"/>
      <c r="G16" s="1"/>
      <c r="H16" s="1"/>
      <c r="M16"/>
      <c r="N16"/>
      <c r="O16"/>
    </row>
    <row r="17" spans="1:15" s="2" customFormat="1" ht="18" customHeight="1">
      <c r="A17"/>
      <c r="B17" s="1" t="s">
        <v>67</v>
      </c>
      <c r="C17" s="1"/>
      <c r="D17"/>
      <c r="E17"/>
      <c r="F17"/>
      <c r="G17"/>
      <c r="H17" s="1"/>
      <c r="M17"/>
      <c r="N17"/>
      <c r="O17"/>
    </row>
    <row r="18" spans="1:15" s="2" customFormat="1" ht="18" customHeight="1">
      <c r="A18"/>
      <c r="B18" s="1" t="s">
        <v>64</v>
      </c>
      <c r="C18"/>
      <c r="D18" s="1">
        <f>ROUND((D9*9.7%),2)</f>
        <v>44398.47</v>
      </c>
      <c r="E18" s="1" t="s">
        <v>0</v>
      </c>
      <c r="F18" s="1"/>
      <c r="G18" s="1"/>
      <c r="H18" s="1"/>
      <c r="I18" s="1"/>
      <c r="J18" s="1"/>
      <c r="K18"/>
      <c r="M18"/>
      <c r="N18"/>
      <c r="O18"/>
    </row>
    <row r="19" spans="1:15" s="2" customFormat="1" ht="18" customHeight="1">
      <c r="A19"/>
      <c r="B19" s="1" t="s">
        <v>65</v>
      </c>
      <c r="C19"/>
      <c r="D19" s="1">
        <f>ROUND((D9*5.9%),2)</f>
        <v>27005.25</v>
      </c>
      <c r="E19" s="1" t="s">
        <v>0</v>
      </c>
      <c r="F19" s="1"/>
      <c r="G19" s="1"/>
      <c r="H19" s="1"/>
      <c r="I19" s="1"/>
      <c r="J19" s="1"/>
      <c r="M19"/>
      <c r="N19"/>
      <c r="O19"/>
    </row>
    <row r="20" spans="1:15" s="2" customFormat="1" ht="18" customHeight="1">
      <c r="A20"/>
      <c r="B20" s="1" t="s">
        <v>20</v>
      </c>
      <c r="C20"/>
      <c r="D20" s="1">
        <v>1000</v>
      </c>
      <c r="E20" s="1" t="s">
        <v>0</v>
      </c>
      <c r="F20" s="1"/>
      <c r="G20" s="1"/>
      <c r="H20" s="1"/>
      <c r="I20" s="1"/>
      <c r="J20" s="1"/>
      <c r="M20"/>
      <c r="N20"/>
      <c r="O20"/>
    </row>
    <row r="21" spans="1:15" s="2" customFormat="1" ht="18" customHeight="1">
      <c r="A21"/>
      <c r="B21" s="1" t="s">
        <v>141</v>
      </c>
      <c r="C21"/>
      <c r="D21" s="1">
        <v>6240</v>
      </c>
      <c r="E21" s="1" t="s">
        <v>0</v>
      </c>
      <c r="F21"/>
      <c r="G21"/>
      <c r="H21" s="1"/>
      <c r="I21" s="1"/>
      <c r="J21" s="1"/>
      <c r="K21"/>
      <c r="L21"/>
      <c r="M21"/>
      <c r="N21"/>
      <c r="O21"/>
    </row>
    <row r="22" spans="1:15" s="2" customFormat="1" ht="18" customHeight="1">
      <c r="A22"/>
      <c r="B22" s="1" t="s">
        <v>114</v>
      </c>
      <c r="C22"/>
      <c r="D22" s="1">
        <v>2100</v>
      </c>
      <c r="E22" s="1" t="s">
        <v>0</v>
      </c>
      <c r="F22" s="1"/>
      <c r="G22" s="1"/>
      <c r="H22" s="1"/>
      <c r="I22" s="1"/>
      <c r="J22" s="1"/>
      <c r="K22"/>
      <c r="L22"/>
      <c r="M22"/>
      <c r="N22"/>
      <c r="O22"/>
    </row>
    <row r="23" spans="1:15" s="2" customFormat="1" ht="18" customHeight="1">
      <c r="A23"/>
      <c r="B23" s="1" t="s">
        <v>73</v>
      </c>
      <c r="C23" s="1"/>
      <c r="D23" s="1">
        <v>700</v>
      </c>
      <c r="E23" s="1" t="s">
        <v>0</v>
      </c>
      <c r="F23" s="1"/>
      <c r="G23" s="1"/>
      <c r="H23"/>
      <c r="I23"/>
      <c r="J23" s="1"/>
      <c r="K23"/>
      <c r="L23"/>
      <c r="M23"/>
      <c r="N23"/>
      <c r="O23"/>
    </row>
    <row r="24" spans="1:15" s="2" customFormat="1" ht="18" customHeight="1">
      <c r="A24"/>
      <c r="B24" s="1"/>
      <c r="C24" s="1"/>
      <c r="D24" s="1"/>
      <c r="E24" s="1"/>
      <c r="F24"/>
      <c r="G24"/>
      <c r="H24"/>
      <c r="I24"/>
      <c r="J24" s="1"/>
      <c r="K24"/>
      <c r="L24"/>
      <c r="M24"/>
      <c r="N24"/>
      <c r="O24"/>
    </row>
    <row r="25" spans="1:15" s="2" customFormat="1" ht="18" customHeight="1">
      <c r="A25"/>
      <c r="B25" s="1" t="s">
        <v>30</v>
      </c>
      <c r="C25" s="1"/>
      <c r="D25" s="1">
        <f>D16+D20+D21+D22+D23</f>
        <v>402302.74</v>
      </c>
      <c r="E25" s="1" t="s">
        <v>0</v>
      </c>
      <c r="F25" s="1"/>
      <c r="G25" s="1"/>
      <c r="H25"/>
      <c r="I25"/>
      <c r="J25" s="1"/>
      <c r="K25"/>
      <c r="M25"/>
      <c r="N25"/>
      <c r="O25"/>
    </row>
    <row r="26" spans="1:15" s="2" customFormat="1" ht="18" customHeight="1">
      <c r="A26"/>
      <c r="B26"/>
      <c r="C26"/>
      <c r="D26"/>
      <c r="E26"/>
      <c r="F26" s="1"/>
      <c r="G26" s="1"/>
      <c r="H26"/>
      <c r="I26"/>
      <c r="J26"/>
      <c r="K26"/>
      <c r="L26"/>
      <c r="M26"/>
      <c r="N26"/>
      <c r="O26"/>
    </row>
    <row r="27" spans="1:15" s="2" customFormat="1" ht="18" customHeight="1">
      <c r="A27" s="1"/>
      <c r="B27" s="1" t="s">
        <v>61</v>
      </c>
      <c r="C27"/>
      <c r="D27"/>
      <c r="E27"/>
      <c r="F27" s="1"/>
      <c r="G27" s="1"/>
      <c r="H27"/>
      <c r="I27"/>
      <c r="J27"/>
      <c r="K27"/>
      <c r="L27"/>
      <c r="M27"/>
      <c r="N27"/>
      <c r="O27"/>
    </row>
    <row r="28" spans="1:15" s="2" customFormat="1" ht="18" customHeight="1">
      <c r="A28" s="1"/>
      <c r="B28" s="1" t="s">
        <v>176</v>
      </c>
      <c r="C28"/>
      <c r="D28" s="1">
        <f>D7+D11-D25</f>
        <v>-54208.33999999997</v>
      </c>
      <c r="E28" s="1" t="s">
        <v>0</v>
      </c>
      <c r="F28" s="1"/>
      <c r="G28" s="1"/>
      <c r="H28"/>
      <c r="I28"/>
      <c r="J28"/>
      <c r="K28"/>
      <c r="L28"/>
      <c r="M28" s="1"/>
      <c r="N28"/>
      <c r="O28"/>
    </row>
    <row r="29" spans="1:15" s="2" customFormat="1" ht="18" customHeight="1">
      <c r="A29" s="1"/>
      <c r="B29" s="1"/>
      <c r="C29"/>
      <c r="D29"/>
      <c r="E29"/>
      <c r="F29" s="1"/>
      <c r="G29" s="1"/>
      <c r="H29"/>
      <c r="I29"/>
      <c r="J29"/>
      <c r="K29"/>
      <c r="L29"/>
      <c r="M29"/>
      <c r="N29"/>
      <c r="O29"/>
    </row>
    <row r="30" spans="1:15" s="2" customFormat="1" ht="18" customHeight="1">
      <c r="A30" s="1"/>
      <c r="B30" s="1" t="s">
        <v>48</v>
      </c>
      <c r="C30"/>
      <c r="D30"/>
      <c r="E30"/>
      <c r="F30" s="1"/>
      <c r="G30" s="1"/>
      <c r="H30"/>
      <c r="I30"/>
      <c r="J30"/>
      <c r="K30"/>
      <c r="L30"/>
      <c r="M30"/>
      <c r="N30"/>
      <c r="O30"/>
    </row>
    <row r="31" spans="1:15" s="2" customFormat="1" ht="18" customHeight="1">
      <c r="A31"/>
      <c r="B31" s="1" t="s">
        <v>176</v>
      </c>
      <c r="C31"/>
      <c r="D31" s="1">
        <v>23063.19</v>
      </c>
      <c r="E31" s="1" t="s">
        <v>0</v>
      </c>
      <c r="F31"/>
      <c r="G31"/>
      <c r="H31"/>
      <c r="I31"/>
      <c r="J31"/>
      <c r="K31"/>
      <c r="L31"/>
      <c r="M31"/>
      <c r="N31"/>
      <c r="O31" s="1"/>
    </row>
    <row r="32" spans="1:15" s="2" customFormat="1" ht="18" customHeight="1">
      <c r="A32"/>
      <c r="B32" s="1"/>
      <c r="C32"/>
      <c r="D32" s="1"/>
      <c r="E32" s="1"/>
      <c r="F32"/>
      <c r="G32"/>
      <c r="H32"/>
      <c r="I32"/>
      <c r="J32"/>
      <c r="K32"/>
      <c r="L32"/>
      <c r="M32"/>
      <c r="N32"/>
      <c r="O32"/>
    </row>
    <row r="33" spans="1:15" s="2" customFormat="1" ht="18" customHeight="1">
      <c r="A33" s="1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2" customFormat="1" ht="18" customHeight="1">
      <c r="A34" s="1"/>
      <c r="B34" t="s">
        <v>57</v>
      </c>
      <c r="C34"/>
      <c r="D34"/>
      <c r="E34"/>
      <c r="F34"/>
      <c r="G34"/>
      <c r="H34"/>
      <c r="I34"/>
      <c r="J34"/>
      <c r="K34"/>
      <c r="L34"/>
      <c r="M34"/>
      <c r="N34"/>
      <c r="O34"/>
    </row>
    <row r="35" ht="18" customHeight="1">
      <c r="A35" s="1"/>
    </row>
    <row r="36" spans="1:2" ht="18" customHeight="1">
      <c r="A36" s="1"/>
      <c r="B36" t="s">
        <v>58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54" ht="12.75" customHeight="1"/>
    <row r="55" ht="12.75" customHeight="1"/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2.75" customHeight="1">
      <c r="I68" s="1"/>
    </row>
    <row r="69" ht="12.75" customHeight="1">
      <c r="I69" s="1"/>
    </row>
    <row r="70" ht="12.75" customHeight="1">
      <c r="I70" s="1"/>
    </row>
    <row r="71" ht="12.75" customHeight="1">
      <c r="I71" s="1"/>
    </row>
    <row r="72" ht="12.75" customHeight="1">
      <c r="I72" s="1"/>
    </row>
    <row r="73" ht="12.75" customHeight="1">
      <c r="I73" s="1"/>
    </row>
    <row r="74" ht="12.75" customHeight="1">
      <c r="I74" s="1"/>
    </row>
    <row r="75" ht="12.75" customHeight="1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  <row r="117" spans="1:15" s="2" customFormat="1" ht="15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2" customFormat="1" ht="15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2" customFormat="1" ht="15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2" customFormat="1" ht="15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s="2" customFormat="1" ht="15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2" customFormat="1" ht="13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s="2" customFormat="1" ht="13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s="2" customFormat="1" ht="13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2" customFormat="1" ht="13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2" customFormat="1" ht="13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s="2" customFormat="1" ht="13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2" customFormat="1" ht="13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2" customFormat="1" ht="13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2" customFormat="1" ht="13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2" customFormat="1" ht="13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2" customFormat="1" ht="13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2" customFormat="1" ht="13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2" customFormat="1" ht="13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2" customFormat="1" ht="13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2" customFormat="1" ht="13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2" customFormat="1" ht="13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2" customFormat="1" ht="13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2" customFormat="1" ht="13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2" customFormat="1" ht="13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2" customFormat="1" ht="13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2" customFormat="1" ht="13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2" customFormat="1" ht="13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2" customFormat="1" ht="13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2" customFormat="1" ht="13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2" customFormat="1" ht="13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2" customFormat="1" ht="13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2" customFormat="1" ht="13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2" customFormat="1" ht="13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2" customFormat="1" ht="13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2" customFormat="1" ht="13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2" customFormat="1" ht="13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2" customFormat="1" ht="13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2" customFormat="1" ht="13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2" customFormat="1" ht="13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2" customFormat="1" ht="13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2" customFormat="1" ht="13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2" customFormat="1" ht="13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2" customFormat="1" ht="13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2" customFormat="1" ht="13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2" customFormat="1" ht="13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2" customFormat="1" ht="13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2" customFormat="1" ht="13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</sheetData>
  <sheetProtection/>
  <printOptions/>
  <pageMargins left="0.36" right="0.19" top="0.25" bottom="0.19" header="0.2" footer="0.19"/>
  <pageSetup horizontalDpi="600" verticalDpi="600" orientation="portrait" paperSize="9" r:id="rId1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C1">
      <selection activeCell="H1" sqref="H1:K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3.87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  <col min="12" max="12" width="12.25390625" style="0" customWidth="1"/>
    <col min="13" max="13" width="10.7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2" ht="18">
      <c r="B2" s="1" t="s">
        <v>63</v>
      </c>
      <c r="C2" s="1"/>
      <c r="D2" s="1"/>
      <c r="E2" s="1"/>
      <c r="F2" s="1"/>
      <c r="G2" s="1"/>
      <c r="H2" s="15"/>
      <c r="L2" s="2"/>
    </row>
    <row r="3" spans="2:12" ht="18">
      <c r="B3" s="1" t="s">
        <v>307</v>
      </c>
      <c r="C3" s="1"/>
      <c r="D3" s="1"/>
      <c r="E3" s="1"/>
      <c r="F3" s="1"/>
      <c r="G3" s="1"/>
      <c r="H3" s="15"/>
      <c r="I3" s="2"/>
      <c r="J3" s="2"/>
      <c r="K3" s="2"/>
      <c r="L3" s="2"/>
    </row>
    <row r="4" spans="2:12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  <c r="L4" s="2"/>
    </row>
    <row r="5" spans="2:12" ht="18">
      <c r="B5" s="1" t="s">
        <v>33</v>
      </c>
      <c r="C5" s="1"/>
      <c r="D5" s="1"/>
      <c r="E5" s="1"/>
      <c r="F5" s="1"/>
      <c r="G5" s="1"/>
      <c r="H5" s="2"/>
      <c r="I5" s="2"/>
      <c r="J5" s="2"/>
      <c r="K5" s="2"/>
      <c r="L5" s="2"/>
    </row>
    <row r="6" spans="2:12" ht="18">
      <c r="B6" s="1"/>
      <c r="C6" s="1"/>
      <c r="D6" s="1"/>
      <c r="E6" s="1"/>
      <c r="F6" s="1"/>
      <c r="G6" s="1"/>
      <c r="H6" s="2"/>
      <c r="I6" s="2"/>
      <c r="J6" s="2"/>
      <c r="K6" s="2"/>
      <c r="L6" s="2"/>
    </row>
    <row r="7" spans="2:12" ht="18">
      <c r="B7" s="1" t="s">
        <v>88</v>
      </c>
      <c r="C7" s="1"/>
      <c r="D7" s="1">
        <v>0</v>
      </c>
      <c r="E7" s="1" t="s">
        <v>0</v>
      </c>
      <c r="F7" s="1"/>
      <c r="G7" s="1"/>
      <c r="H7" s="2"/>
      <c r="I7" s="2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  <c r="L8" s="2"/>
    </row>
    <row r="9" spans="2:12" ht="18">
      <c r="B9" s="1" t="s">
        <v>173</v>
      </c>
      <c r="C9" s="1"/>
      <c r="D9" s="1">
        <v>103902.52</v>
      </c>
      <c r="E9" s="1" t="s">
        <v>0</v>
      </c>
      <c r="F9" s="1"/>
      <c r="G9" s="1"/>
      <c r="H9" s="2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  <c r="L10" s="2"/>
    </row>
    <row r="11" spans="2:12" ht="18">
      <c r="B11" s="1" t="s">
        <v>173</v>
      </c>
      <c r="C11" s="1"/>
      <c r="D11" s="1">
        <v>66766.34</v>
      </c>
      <c r="E11" s="1" t="s">
        <v>0</v>
      </c>
      <c r="F11" s="1"/>
      <c r="G11" s="1"/>
      <c r="H11" s="2"/>
      <c r="I11" s="2"/>
      <c r="J11" s="2"/>
      <c r="K11" s="2"/>
      <c r="L11" s="2"/>
    </row>
    <row r="12" spans="2:12" ht="18">
      <c r="B12" s="1" t="s">
        <v>69</v>
      </c>
      <c r="D12" s="1">
        <f>ROUND((D11*14.3%),2)</f>
        <v>9547.59</v>
      </c>
      <c r="E12" s="1" t="s">
        <v>0</v>
      </c>
      <c r="F12" s="1"/>
      <c r="G12" s="1"/>
      <c r="H12" s="2"/>
      <c r="I12" s="2"/>
      <c r="J12" s="2"/>
      <c r="K12" s="2"/>
      <c r="L12" s="9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11" ht="18">
      <c r="B14" s="1" t="s">
        <v>19</v>
      </c>
      <c r="D14" s="1"/>
      <c r="E14" s="1"/>
      <c r="F14" s="1"/>
      <c r="G14" s="1"/>
      <c r="I14" s="2"/>
      <c r="J14" s="2"/>
      <c r="K14" s="2"/>
    </row>
    <row r="15" spans="2:11" ht="18">
      <c r="B15" s="1" t="s">
        <v>62</v>
      </c>
      <c r="F15" s="1"/>
      <c r="G15" s="1"/>
      <c r="H15" s="1"/>
      <c r="I15" s="2"/>
      <c r="J15" s="2"/>
      <c r="K15" s="2"/>
    </row>
    <row r="16" spans="2:12" ht="18">
      <c r="B16" s="1" t="s">
        <v>174</v>
      </c>
      <c r="D16" s="1">
        <f>ROUND((D9*85.7%),2)</f>
        <v>89044.46</v>
      </c>
      <c r="E16" s="1" t="s">
        <v>0</v>
      </c>
      <c r="F16" s="1"/>
      <c r="G16" s="1"/>
      <c r="H16" s="1"/>
      <c r="I16" s="2"/>
      <c r="J16" s="2"/>
      <c r="K16" s="2"/>
      <c r="L16" s="2"/>
    </row>
    <row r="17" spans="2:12" ht="18">
      <c r="B17" s="1" t="s">
        <v>67</v>
      </c>
      <c r="C17" s="1"/>
      <c r="H17" s="1"/>
      <c r="I17" s="2"/>
      <c r="J17" s="2"/>
      <c r="K17" s="2"/>
      <c r="L17" s="2"/>
    </row>
    <row r="18" spans="2:12" ht="18">
      <c r="B18" s="1" t="s">
        <v>64</v>
      </c>
      <c r="D18" s="1">
        <f>ROUND((D9*9.7%),2)</f>
        <v>10078.54</v>
      </c>
      <c r="E18" s="1" t="s">
        <v>0</v>
      </c>
      <c r="F18" s="1"/>
      <c r="G18" s="1"/>
      <c r="L18" s="2"/>
    </row>
    <row r="19" spans="2:12" ht="18">
      <c r="B19" s="1" t="s">
        <v>65</v>
      </c>
      <c r="D19" s="1"/>
      <c r="E19" s="1" t="s">
        <v>0</v>
      </c>
      <c r="F19" s="1"/>
      <c r="G19" s="1"/>
      <c r="L19" s="2"/>
    </row>
    <row r="20" spans="2:12" ht="18">
      <c r="B20" s="1" t="s">
        <v>15</v>
      </c>
      <c r="D20" s="1">
        <v>1000</v>
      </c>
      <c r="E20" s="1" t="s">
        <v>0</v>
      </c>
      <c r="F20" s="1"/>
      <c r="G20" s="1"/>
      <c r="H20" s="1"/>
      <c r="I20" s="1"/>
      <c r="J20" s="1"/>
      <c r="K20" s="2"/>
      <c r="L20" s="2"/>
    </row>
    <row r="21" spans="2:10" ht="18">
      <c r="B21" s="1" t="s">
        <v>7</v>
      </c>
      <c r="D21" s="1">
        <v>2800</v>
      </c>
      <c r="E21" s="1" t="s">
        <v>0</v>
      </c>
      <c r="H21" s="1"/>
      <c r="I21" s="1"/>
      <c r="J21" s="1"/>
    </row>
    <row r="22" spans="2:10" ht="18">
      <c r="B22" s="1"/>
      <c r="D22" s="1"/>
      <c r="E22" s="1"/>
      <c r="F22" s="1"/>
      <c r="G22" s="1"/>
      <c r="H22" s="1"/>
      <c r="I22" s="1"/>
      <c r="J22" s="1"/>
    </row>
    <row r="23" spans="2:10" ht="18">
      <c r="B23" s="1"/>
      <c r="C23" s="1"/>
      <c r="D23" s="1"/>
      <c r="E23" s="1"/>
      <c r="F23" s="1"/>
      <c r="G23" s="1"/>
      <c r="J23" s="1"/>
    </row>
    <row r="24" spans="2:10" ht="18">
      <c r="B24" s="1"/>
      <c r="C24" s="1"/>
      <c r="D24" s="1"/>
      <c r="E24" s="1"/>
      <c r="J24" s="1"/>
    </row>
    <row r="25" spans="2:12" ht="18">
      <c r="B25" s="1" t="s">
        <v>30</v>
      </c>
      <c r="C25" s="1"/>
      <c r="D25" s="1">
        <f>D16+D20+D21</f>
        <v>92844.46</v>
      </c>
      <c r="E25" s="1" t="s">
        <v>0</v>
      </c>
      <c r="F25" s="1"/>
      <c r="G25" s="1"/>
      <c r="J25" s="1"/>
      <c r="L25" s="2"/>
    </row>
    <row r="26" spans="6:7" ht="18">
      <c r="F26" s="1"/>
      <c r="G26" s="1"/>
    </row>
    <row r="27" spans="1:7" ht="18">
      <c r="A27" s="1"/>
      <c r="B27" s="1" t="s">
        <v>61</v>
      </c>
      <c r="F27" s="1"/>
      <c r="G27" s="1"/>
    </row>
    <row r="28" spans="1:13" ht="18">
      <c r="A28" s="1"/>
      <c r="B28" s="1" t="s">
        <v>176</v>
      </c>
      <c r="D28" s="1">
        <f>D7+D11-D25</f>
        <v>-26078.12000000001</v>
      </c>
      <c r="E28" s="1" t="s">
        <v>0</v>
      </c>
      <c r="F28" s="1"/>
      <c r="G28" s="1"/>
      <c r="M28" s="1"/>
    </row>
    <row r="29" spans="1:7" ht="18">
      <c r="A29" s="1"/>
      <c r="B29" s="1"/>
      <c r="F29" s="1"/>
      <c r="G29" s="1"/>
    </row>
    <row r="30" spans="1:7" ht="18">
      <c r="A30" s="1"/>
      <c r="B30" s="1" t="s">
        <v>48</v>
      </c>
      <c r="F30" s="1"/>
      <c r="G30" s="1"/>
    </row>
    <row r="31" spans="2:5" ht="18">
      <c r="B31" s="1" t="s">
        <v>176</v>
      </c>
      <c r="D31" s="1">
        <v>37136.18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printOptions/>
  <pageMargins left="0.19" right="0.19" top="1" bottom="1" header="0.5" footer="0.5"/>
  <pageSetup horizontalDpi="600" verticalDpi="600" orientation="portrait" paperSize="9" r:id="rId1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0" customWidth="1"/>
    <col min="2" max="2" width="23.875" style="0" customWidth="1"/>
    <col min="3" max="3" width="18.375" style="0" customWidth="1"/>
    <col min="4" max="4" width="17.625" style="0" customWidth="1"/>
    <col min="5" max="5" width="7.375" style="0" customWidth="1"/>
    <col min="6" max="6" width="17.375" style="0" customWidth="1"/>
    <col min="8" max="8" width="16.625" style="0" customWidth="1"/>
    <col min="9" max="9" width="16.25390625" style="0" customWidth="1"/>
    <col min="10" max="10" width="13.125" style="0" customWidth="1"/>
  </cols>
  <sheetData>
    <row r="1" spans="2:7" ht="20.25">
      <c r="B1" s="7"/>
      <c r="C1" s="1"/>
      <c r="D1" s="1"/>
      <c r="E1" s="1"/>
      <c r="F1" s="1"/>
      <c r="G1" s="1"/>
    </row>
    <row r="2" spans="2:7" ht="18">
      <c r="B2" s="1" t="s">
        <v>31</v>
      </c>
      <c r="C2" s="1"/>
      <c r="D2" s="1"/>
      <c r="E2" s="1"/>
      <c r="F2" s="1"/>
      <c r="G2" s="1"/>
    </row>
    <row r="3" spans="2:7" ht="18">
      <c r="B3" s="1" t="s">
        <v>308</v>
      </c>
      <c r="C3" s="1"/>
      <c r="D3" s="1"/>
      <c r="E3" s="1"/>
      <c r="F3" s="1"/>
      <c r="G3" s="1"/>
    </row>
    <row r="4" spans="2:13" ht="18">
      <c r="B4" s="1" t="s">
        <v>32</v>
      </c>
      <c r="C4" s="1"/>
      <c r="D4" s="1"/>
      <c r="E4" s="1"/>
      <c r="F4" s="1"/>
      <c r="G4" s="1"/>
      <c r="M4" s="2"/>
    </row>
    <row r="5" spans="2:7" ht="18">
      <c r="B5" s="1" t="s">
        <v>33</v>
      </c>
      <c r="C5" s="1"/>
      <c r="D5" s="1"/>
      <c r="E5" s="1"/>
      <c r="F5" s="1"/>
      <c r="G5" s="1"/>
    </row>
    <row r="6" spans="2:7" ht="18">
      <c r="B6" s="1"/>
      <c r="C6" s="1"/>
      <c r="D6" s="1"/>
      <c r="E6" s="1"/>
      <c r="F6" s="1"/>
      <c r="G6" s="1"/>
    </row>
    <row r="7" spans="2:8" ht="18">
      <c r="B7" s="1" t="s">
        <v>88</v>
      </c>
      <c r="C7" s="1"/>
      <c r="D7" s="1">
        <v>-268629.52</v>
      </c>
      <c r="E7" s="1" t="s">
        <v>0</v>
      </c>
      <c r="F7" s="1"/>
      <c r="G7" s="1"/>
      <c r="H7" s="2"/>
    </row>
    <row r="8" spans="2:10" ht="18">
      <c r="B8" s="1" t="s">
        <v>34</v>
      </c>
      <c r="C8" s="1"/>
      <c r="D8" s="1"/>
      <c r="E8" s="1"/>
      <c r="F8" s="1"/>
      <c r="G8" s="2"/>
      <c r="H8" s="2"/>
      <c r="I8" s="2"/>
      <c r="J8" s="2"/>
    </row>
    <row r="9" spans="2:10" ht="18">
      <c r="B9" s="1" t="s">
        <v>83</v>
      </c>
      <c r="C9" s="1"/>
      <c r="D9" s="1">
        <v>833603.42</v>
      </c>
      <c r="E9" s="1" t="s">
        <v>0</v>
      </c>
      <c r="F9" s="1"/>
      <c r="G9" s="2"/>
      <c r="H9" s="2"/>
      <c r="I9" s="2"/>
      <c r="J9" s="2"/>
    </row>
    <row r="10" spans="2:10" ht="18">
      <c r="B10" s="1" t="s">
        <v>36</v>
      </c>
      <c r="C10" s="1"/>
      <c r="D10" s="1"/>
      <c r="E10" s="1"/>
      <c r="F10" s="1"/>
      <c r="G10" s="2"/>
      <c r="H10" s="2"/>
      <c r="I10" s="2"/>
      <c r="J10" s="2"/>
    </row>
    <row r="11" spans="2:7" ht="18">
      <c r="B11" s="1" t="s">
        <v>83</v>
      </c>
      <c r="C11" s="1"/>
      <c r="D11" s="1">
        <v>812480.52</v>
      </c>
      <c r="E11" s="1" t="s">
        <v>0</v>
      </c>
      <c r="F11" s="1"/>
      <c r="G11" s="2"/>
    </row>
    <row r="12" spans="2:7" ht="18">
      <c r="B12" s="1" t="s">
        <v>69</v>
      </c>
      <c r="D12" s="1">
        <f>ROUND((D11*9.1%),2)</f>
        <v>73935.73</v>
      </c>
      <c r="E12" s="1" t="s">
        <v>0</v>
      </c>
      <c r="F12" s="1"/>
      <c r="G12" s="2"/>
    </row>
    <row r="13" spans="2:7" ht="18">
      <c r="B13" s="1"/>
      <c r="F13" s="1"/>
      <c r="G13" s="2"/>
    </row>
    <row r="14" spans="2:12" ht="18">
      <c r="B14" s="1" t="s">
        <v>19</v>
      </c>
      <c r="F14" s="1"/>
      <c r="L14" s="2"/>
    </row>
    <row r="15" spans="2:13" ht="18">
      <c r="B15" s="1" t="s">
        <v>62</v>
      </c>
      <c r="D15" s="1"/>
      <c r="E15" s="1"/>
      <c r="F15" s="1"/>
      <c r="G15" s="1"/>
      <c r="M15" s="1"/>
    </row>
    <row r="16" spans="2:13" ht="18">
      <c r="B16" s="1" t="s">
        <v>84</v>
      </c>
      <c r="D16" s="1">
        <f>ROUND((D9*90.9%),2)</f>
        <v>757745.51</v>
      </c>
      <c r="E16" s="1" t="s">
        <v>0</v>
      </c>
      <c r="F16" s="8"/>
      <c r="G16" s="1"/>
      <c r="M16" s="1"/>
    </row>
    <row r="17" spans="2:13" ht="18">
      <c r="B17" s="1" t="s">
        <v>67</v>
      </c>
      <c r="C17" s="1"/>
      <c r="M17" s="1"/>
    </row>
    <row r="18" spans="2:6" ht="18">
      <c r="B18" s="1" t="s">
        <v>64</v>
      </c>
      <c r="D18" s="1">
        <f>ROUND((D9*6%),2)</f>
        <v>50016.21</v>
      </c>
      <c r="E18" s="1" t="s">
        <v>0</v>
      </c>
      <c r="F18" s="10"/>
    </row>
    <row r="19" spans="2:6" ht="18">
      <c r="B19" s="1" t="s">
        <v>65</v>
      </c>
      <c r="D19" s="1">
        <f>ROUND((D9*3.6%),2)</f>
        <v>30009.72</v>
      </c>
      <c r="E19" s="1" t="s">
        <v>0</v>
      </c>
      <c r="F19" s="10"/>
    </row>
    <row r="20" spans="2:10" ht="18">
      <c r="B20" s="1" t="s">
        <v>66</v>
      </c>
      <c r="C20" s="1"/>
      <c r="D20" s="1">
        <f>ROUND((D9*22.6%),2)</f>
        <v>188394.37</v>
      </c>
      <c r="E20" s="1" t="s">
        <v>0</v>
      </c>
      <c r="F20" s="10"/>
      <c r="G20" s="1"/>
      <c r="H20" s="2"/>
      <c r="I20" s="2"/>
      <c r="J20" s="2"/>
    </row>
    <row r="21" spans="2:10" ht="18">
      <c r="B21" s="1"/>
      <c r="C21" s="1"/>
      <c r="D21" s="1"/>
      <c r="E21" s="1"/>
      <c r="F21" s="1"/>
      <c r="G21" s="1"/>
      <c r="H21" s="2"/>
      <c r="I21" s="2"/>
      <c r="J21" s="2"/>
    </row>
    <row r="22" spans="2:10" ht="18">
      <c r="B22" s="1" t="s">
        <v>89</v>
      </c>
      <c r="C22" s="1"/>
      <c r="D22" s="1"/>
      <c r="E22" s="1"/>
      <c r="H22" s="2"/>
      <c r="I22" s="2"/>
      <c r="J22" s="2"/>
    </row>
    <row r="23" spans="2:5" ht="18">
      <c r="B23" s="1" t="s">
        <v>3</v>
      </c>
      <c r="C23" s="1"/>
      <c r="D23" s="1">
        <v>3500</v>
      </c>
      <c r="E23" s="1" t="s">
        <v>0</v>
      </c>
    </row>
    <row r="24" spans="2:6" ht="18">
      <c r="B24" s="1" t="s">
        <v>142</v>
      </c>
      <c r="C24" s="1"/>
      <c r="D24" s="1">
        <v>8000</v>
      </c>
      <c r="E24" s="1" t="s">
        <v>0</v>
      </c>
      <c r="F24" s="1"/>
    </row>
    <row r="25" spans="1:12" s="1" customFormat="1" ht="18">
      <c r="A25"/>
      <c r="B25" s="1" t="s">
        <v>15</v>
      </c>
      <c r="D25" s="1">
        <v>129000</v>
      </c>
      <c r="E25" s="1" t="s">
        <v>0</v>
      </c>
      <c r="G25"/>
      <c r="H25"/>
      <c r="I25"/>
      <c r="J25"/>
      <c r="K25"/>
      <c r="L25"/>
    </row>
    <row r="26" spans="1:12" s="1" customFormat="1" ht="18">
      <c r="A26"/>
      <c r="B26" s="1" t="s">
        <v>20</v>
      </c>
      <c r="D26" s="1">
        <v>18000</v>
      </c>
      <c r="E26" s="1" t="s">
        <v>0</v>
      </c>
      <c r="G26"/>
      <c r="H26"/>
      <c r="I26"/>
      <c r="J26"/>
      <c r="K26"/>
      <c r="L26"/>
    </row>
    <row r="27" spans="1:12" s="1" customFormat="1" ht="18">
      <c r="A27"/>
      <c r="B27" s="1" t="s">
        <v>143</v>
      </c>
      <c r="C27"/>
      <c r="D27" s="1">
        <v>1000</v>
      </c>
      <c r="E27" s="1" t="s">
        <v>0</v>
      </c>
      <c r="G27"/>
      <c r="H27"/>
      <c r="I27"/>
      <c r="J27"/>
      <c r="K27"/>
      <c r="L27"/>
    </row>
    <row r="28" spans="1:12" s="1" customFormat="1" ht="18">
      <c r="A28"/>
      <c r="B28" s="1" t="s">
        <v>153</v>
      </c>
      <c r="C28"/>
      <c r="D28" s="1">
        <v>9000</v>
      </c>
      <c r="E28" s="1" t="s">
        <v>0</v>
      </c>
      <c r="G28"/>
      <c r="H28"/>
      <c r="I28"/>
      <c r="J28"/>
      <c r="K28"/>
      <c r="L28"/>
    </row>
    <row r="29" spans="1:12" s="1" customFormat="1" ht="18">
      <c r="A29"/>
      <c r="B29" s="1" t="s">
        <v>11</v>
      </c>
      <c r="C29"/>
      <c r="D29" s="1">
        <v>3120</v>
      </c>
      <c r="E29" s="1" t="s">
        <v>0</v>
      </c>
      <c r="G29"/>
      <c r="H29"/>
      <c r="I29"/>
      <c r="J29"/>
      <c r="K29"/>
      <c r="L29"/>
    </row>
    <row r="30" spans="1:12" s="1" customFormat="1" ht="18">
      <c r="A30"/>
      <c r="B30" s="1" t="s">
        <v>114</v>
      </c>
      <c r="C30"/>
      <c r="D30" s="1">
        <v>49000</v>
      </c>
      <c r="E30" s="1" t="s">
        <v>0</v>
      </c>
      <c r="G30"/>
      <c r="H30"/>
      <c r="I30"/>
      <c r="J30"/>
      <c r="K30"/>
      <c r="L30"/>
    </row>
    <row r="31" spans="1:12" s="1" customFormat="1" ht="18">
      <c r="A31"/>
      <c r="B31" s="1" t="s">
        <v>165</v>
      </c>
      <c r="D31" s="1">
        <v>33609.94</v>
      </c>
      <c r="E31" s="1" t="s">
        <v>0</v>
      </c>
      <c r="G31"/>
      <c r="H31"/>
      <c r="I31"/>
      <c r="J31"/>
      <c r="K31"/>
      <c r="L31"/>
    </row>
    <row r="32" spans="1:12" s="1" customFormat="1" ht="18">
      <c r="A32"/>
      <c r="B32" s="1" t="s">
        <v>47</v>
      </c>
      <c r="C32"/>
      <c r="D32" s="1">
        <f>D16+D23+D25+D26+D27+D28+D29+D30</f>
        <v>970365.51</v>
      </c>
      <c r="E32" s="1" t="s">
        <v>0</v>
      </c>
      <c r="F32"/>
      <c r="G32"/>
      <c r="H32"/>
      <c r="I32"/>
      <c r="J32"/>
      <c r="K32"/>
      <c r="L32"/>
    </row>
    <row r="33" spans="1:12" s="1" customFormat="1" ht="18">
      <c r="A33"/>
      <c r="B33"/>
      <c r="C33"/>
      <c r="D33"/>
      <c r="E33"/>
      <c r="G33"/>
      <c r="H33"/>
      <c r="I33"/>
      <c r="J33"/>
      <c r="K33"/>
      <c r="L33"/>
    </row>
    <row r="34" spans="1:12" s="1" customFormat="1" ht="18">
      <c r="A34"/>
      <c r="B34" s="1" t="s">
        <v>61</v>
      </c>
      <c r="C34"/>
      <c r="D34"/>
      <c r="E34"/>
      <c r="F34"/>
      <c r="G34"/>
      <c r="H34"/>
      <c r="I34"/>
      <c r="J34"/>
      <c r="K34"/>
      <c r="L34"/>
    </row>
    <row r="35" spans="2:6" ht="18">
      <c r="B35" s="1" t="s">
        <v>176</v>
      </c>
      <c r="D35" s="1">
        <f>D7+D11-D32</f>
        <v>-426514.51</v>
      </c>
      <c r="E35" s="1" t="s">
        <v>0</v>
      </c>
      <c r="F35" s="1"/>
    </row>
    <row r="36" spans="2:6" ht="18">
      <c r="B36" s="1"/>
      <c r="F36" s="1"/>
    </row>
    <row r="37" spans="2:6" ht="18">
      <c r="B37" s="1" t="s">
        <v>48</v>
      </c>
      <c r="C37" s="14"/>
      <c r="D37" s="1"/>
      <c r="E37" s="1"/>
      <c r="F37" s="1"/>
    </row>
    <row r="38" spans="2:6" ht="18">
      <c r="B38" s="1" t="s">
        <v>176</v>
      </c>
      <c r="C38" s="14"/>
      <c r="D38" s="1">
        <v>132104.55</v>
      </c>
      <c r="E38" s="1" t="s">
        <v>0</v>
      </c>
      <c r="F38" s="1"/>
    </row>
    <row r="39" spans="2:5" ht="18">
      <c r="B39" s="1"/>
      <c r="D39" s="1"/>
      <c r="E39" s="1"/>
    </row>
    <row r="40" ht="18">
      <c r="B40" s="1"/>
    </row>
    <row r="41" spans="2:5" ht="18">
      <c r="B41" t="s">
        <v>57</v>
      </c>
      <c r="D41" s="1"/>
      <c r="E41" s="1"/>
    </row>
    <row r="42" ht="18">
      <c r="C42" s="1"/>
    </row>
    <row r="43" spans="2:5" ht="18">
      <c r="B43" t="s">
        <v>58</v>
      </c>
      <c r="D43" s="1"/>
      <c r="E43" s="1"/>
    </row>
    <row r="47" spans="1:12" s="1" customFormat="1" ht="18">
      <c r="A47"/>
      <c r="B47"/>
      <c r="C47"/>
      <c r="D47"/>
      <c r="E47"/>
      <c r="F47"/>
      <c r="G47"/>
      <c r="H47"/>
      <c r="I47"/>
      <c r="J47"/>
      <c r="K47"/>
      <c r="L47"/>
    </row>
  </sheetData>
  <sheetProtection/>
  <printOptions/>
  <pageMargins left="0.75" right="0.75" top="0.2" bottom="0.21" header="0.2" footer="0.2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36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2.00390625" style="0" customWidth="1"/>
    <col min="2" max="2" width="19.875" style="0" customWidth="1"/>
    <col min="3" max="3" width="28.75390625" style="0" customWidth="1"/>
    <col min="4" max="4" width="19.125" style="0" customWidth="1"/>
    <col min="5" max="5" width="8.25390625" style="0" customWidth="1"/>
    <col min="6" max="6" width="13.375" style="0" customWidth="1"/>
    <col min="8" max="8" width="10.875" style="0" customWidth="1"/>
    <col min="9" max="9" width="12.75390625" style="0" customWidth="1"/>
    <col min="10" max="10" width="13.125" style="0" customWidth="1"/>
    <col min="11" max="11" width="11.625" style="0" customWidth="1"/>
  </cols>
  <sheetData>
    <row r="1" spans="2:8" ht="18">
      <c r="B1" s="1"/>
      <c r="C1" s="1"/>
      <c r="D1" s="1"/>
      <c r="E1" s="1"/>
      <c r="F1" s="1"/>
      <c r="G1" s="2"/>
      <c r="H1" s="1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8" ht="18">
      <c r="B3" s="1" t="s">
        <v>191</v>
      </c>
      <c r="C3" s="1"/>
      <c r="D3" s="1"/>
      <c r="E3" s="1"/>
      <c r="F3" s="1"/>
      <c r="G3" s="15"/>
      <c r="H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18">
      <c r="B6" s="1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33144.48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K8" s="2"/>
    </row>
    <row r="9" spans="2:11" ht="18">
      <c r="B9" s="1" t="s">
        <v>83</v>
      </c>
      <c r="C9" s="1"/>
      <c r="D9" s="1">
        <v>317008</v>
      </c>
      <c r="E9" s="1" t="s">
        <v>0</v>
      </c>
      <c r="F9" s="1"/>
      <c r="K9" s="2"/>
    </row>
    <row r="10" spans="2:11" ht="18">
      <c r="B10" s="1" t="s">
        <v>36</v>
      </c>
      <c r="C10" s="1"/>
      <c r="D10" s="1"/>
      <c r="E10" s="1"/>
      <c r="F10" s="1"/>
      <c r="K10" s="2"/>
    </row>
    <row r="11" spans="2:11" ht="18">
      <c r="B11" s="1" t="s">
        <v>83</v>
      </c>
      <c r="C11" s="1"/>
      <c r="D11" s="1">
        <v>297439.94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42533.91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1" ht="18">
      <c r="B14" s="1" t="s">
        <v>19</v>
      </c>
      <c r="D14" s="1"/>
      <c r="E14" s="1"/>
      <c r="F14" s="1"/>
      <c r="G14" s="1"/>
      <c r="K14" s="2"/>
    </row>
    <row r="15" spans="2:7" ht="18">
      <c r="B15" s="1" t="s">
        <v>62</v>
      </c>
      <c r="G15" s="1"/>
    </row>
    <row r="16" spans="2:6" ht="18">
      <c r="B16" s="1" t="s">
        <v>84</v>
      </c>
      <c r="D16" s="1">
        <f>ROUND((D9*79.6%),2)</f>
        <v>252338.37</v>
      </c>
      <c r="E16" s="1" t="s">
        <v>0</v>
      </c>
      <c r="F16" s="1"/>
    </row>
    <row r="17" spans="2:3" ht="18">
      <c r="B17" s="1" t="s">
        <v>67</v>
      </c>
      <c r="C17" s="1"/>
    </row>
    <row r="18" spans="2:6" ht="18">
      <c r="B18" s="1" t="s">
        <v>64</v>
      </c>
      <c r="D18" s="1">
        <f>ROUND((D9*9.7%),2)</f>
        <v>30749.78</v>
      </c>
      <c r="E18" s="1" t="s">
        <v>0</v>
      </c>
      <c r="F18" s="1"/>
    </row>
    <row r="19" spans="2:8" ht="18">
      <c r="B19" s="1" t="s">
        <v>65</v>
      </c>
      <c r="D19" s="1">
        <f>ROUND((D9*5.9%),2)</f>
        <v>18703.47</v>
      </c>
      <c r="E19" s="1" t="s">
        <v>0</v>
      </c>
      <c r="F19" s="1"/>
      <c r="G19" s="1"/>
      <c r="H19" s="2"/>
    </row>
    <row r="20" spans="2:8" ht="18">
      <c r="B20" s="1" t="s">
        <v>3</v>
      </c>
      <c r="C20" s="1"/>
      <c r="D20" s="1">
        <v>31000</v>
      </c>
      <c r="E20" s="1" t="s">
        <v>0</v>
      </c>
      <c r="F20" s="1"/>
      <c r="G20" s="1"/>
      <c r="H20" s="1"/>
    </row>
    <row r="21" spans="2:5" ht="18">
      <c r="B21" s="1" t="s">
        <v>60</v>
      </c>
      <c r="C21" s="1"/>
      <c r="D21" s="1">
        <v>1800</v>
      </c>
      <c r="E21" s="1" t="s">
        <v>0</v>
      </c>
    </row>
    <row r="22" spans="2:5" ht="18">
      <c r="B22" s="1" t="s">
        <v>149</v>
      </c>
      <c r="C22" s="1"/>
      <c r="D22" s="1">
        <v>15000</v>
      </c>
      <c r="E22" s="1" t="s">
        <v>0</v>
      </c>
    </row>
    <row r="23" spans="2:5" ht="18">
      <c r="B23" s="1" t="s">
        <v>24</v>
      </c>
      <c r="C23" s="1"/>
      <c r="D23" s="1">
        <v>4500</v>
      </c>
      <c r="E23" s="1" t="s">
        <v>0</v>
      </c>
    </row>
    <row r="24" spans="2:5" ht="18">
      <c r="B24" s="1" t="s">
        <v>114</v>
      </c>
      <c r="C24" s="1"/>
      <c r="D24" s="1">
        <v>46900</v>
      </c>
      <c r="E24" s="1" t="s">
        <v>0</v>
      </c>
    </row>
    <row r="25" spans="2:6" ht="18">
      <c r="B25" s="1" t="s">
        <v>47</v>
      </c>
      <c r="D25" s="1">
        <f>D16+D21+D20+D22+D23+D24</f>
        <v>351538.37</v>
      </c>
      <c r="E25" s="1" t="s">
        <v>0</v>
      </c>
      <c r="F25" s="1"/>
    </row>
    <row r="27" ht="18">
      <c r="B27" s="1" t="s">
        <v>61</v>
      </c>
    </row>
    <row r="28" spans="2:6" ht="18">
      <c r="B28" s="1" t="s">
        <v>176</v>
      </c>
      <c r="D28" s="1">
        <f>D7+D11-D25</f>
        <v>-20953.95000000001</v>
      </c>
      <c r="E28" s="1" t="s">
        <v>0</v>
      </c>
      <c r="F28" s="1"/>
    </row>
    <row r="29" ht="18">
      <c r="B29" s="1"/>
    </row>
    <row r="30" spans="2:6" ht="18">
      <c r="B30" s="1" t="s">
        <v>48</v>
      </c>
      <c r="F30" s="1"/>
    </row>
    <row r="31" spans="2:5" ht="18">
      <c r="B31" s="1" t="s">
        <v>176</v>
      </c>
      <c r="C31" s="1"/>
      <c r="D31" s="1">
        <v>41222.81</v>
      </c>
      <c r="E31" s="1" t="s">
        <v>0</v>
      </c>
    </row>
    <row r="32" spans="2:6" ht="18">
      <c r="B32" s="1"/>
      <c r="D32" s="1"/>
      <c r="F32" s="1"/>
    </row>
    <row r="33" spans="2:5" ht="18">
      <c r="B33" s="1"/>
      <c r="D33" s="1"/>
      <c r="E33" s="1"/>
    </row>
    <row r="34" ht="12.75">
      <c r="B34" t="s">
        <v>57</v>
      </c>
    </row>
    <row r="35" ht="18">
      <c r="F35" s="1"/>
    </row>
    <row r="36" ht="12.75">
      <c r="B36" t="s">
        <v>58</v>
      </c>
    </row>
  </sheetData>
  <sheetProtection/>
  <printOptions/>
  <pageMargins left="0.57" right="0.54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37"/>
  <sheetViews>
    <sheetView zoomScalePageLayoutView="0" workbookViewId="0" topLeftCell="E1">
      <selection activeCell="H1" sqref="H1:N16384"/>
    </sheetView>
  </sheetViews>
  <sheetFormatPr defaultColWidth="9.00390625" defaultRowHeight="12.75"/>
  <cols>
    <col min="1" max="1" width="2.00390625" style="0" customWidth="1"/>
    <col min="2" max="2" width="19.875" style="0" customWidth="1"/>
    <col min="3" max="3" width="28.75390625" style="0" customWidth="1"/>
    <col min="4" max="4" width="19.125" style="0" customWidth="1"/>
    <col min="5" max="5" width="8.25390625" style="0" customWidth="1"/>
    <col min="6" max="7" width="13.375" style="0" customWidth="1"/>
    <col min="9" max="9" width="10.875" style="0" customWidth="1"/>
    <col min="10" max="10" width="12.75390625" style="0" customWidth="1"/>
    <col min="11" max="11" width="13.125" style="0" customWidth="1"/>
    <col min="12" max="12" width="9.875" style="0" customWidth="1"/>
  </cols>
  <sheetData>
    <row r="1" spans="2:9" ht="18">
      <c r="B1" s="1"/>
      <c r="C1" s="1"/>
      <c r="D1" s="1"/>
      <c r="E1" s="1"/>
      <c r="F1" s="1"/>
      <c r="G1" s="1"/>
      <c r="H1" s="2"/>
      <c r="I1" s="1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9" ht="18">
      <c r="B3" s="1" t="s">
        <v>192</v>
      </c>
      <c r="C3" s="1"/>
      <c r="D3" s="1"/>
      <c r="E3" s="1"/>
      <c r="F3" s="1"/>
      <c r="G3" s="1"/>
      <c r="H3" s="15"/>
      <c r="I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18">
      <c r="B6" s="1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12291.19</v>
      </c>
      <c r="E7" s="1" t="s">
        <v>0</v>
      </c>
      <c r="F7" s="1"/>
      <c r="G7" s="1"/>
      <c r="H7" s="15"/>
      <c r="I7" s="2"/>
      <c r="J7" s="2"/>
      <c r="K7" s="2"/>
    </row>
    <row r="8" spans="2:7" ht="18">
      <c r="B8" s="1" t="s">
        <v>34</v>
      </c>
      <c r="C8" s="1"/>
      <c r="D8" s="1"/>
      <c r="E8" s="1"/>
      <c r="F8" s="1"/>
      <c r="G8" s="1"/>
    </row>
    <row r="9" spans="2:7" ht="18">
      <c r="B9" s="1" t="s">
        <v>83</v>
      </c>
      <c r="C9" s="1"/>
      <c r="D9" s="1">
        <v>338120.22</v>
      </c>
      <c r="E9" s="1" t="s">
        <v>0</v>
      </c>
      <c r="F9" s="1"/>
      <c r="G9" s="1"/>
    </row>
    <row r="10" spans="2:7" ht="18">
      <c r="B10" s="1" t="s">
        <v>36</v>
      </c>
      <c r="C10" s="1"/>
      <c r="D10" s="1"/>
      <c r="E10" s="1"/>
      <c r="F10" s="1"/>
      <c r="G10" s="1"/>
    </row>
    <row r="11" spans="2:12" ht="18">
      <c r="B11" s="1" t="s">
        <v>83</v>
      </c>
      <c r="C11" s="1"/>
      <c r="D11" s="1">
        <v>356715.15</v>
      </c>
      <c r="E11" s="1" t="s">
        <v>0</v>
      </c>
      <c r="F11" s="1"/>
      <c r="G11" s="1"/>
      <c r="H11" s="2"/>
      <c r="I11" s="2"/>
      <c r="J11" s="2"/>
      <c r="K11" s="2"/>
      <c r="L11" s="2"/>
    </row>
    <row r="12" spans="2:11" ht="18">
      <c r="B12" s="1" t="s">
        <v>69</v>
      </c>
      <c r="D12" s="1">
        <f>ROUND((D11*14.3%),2)</f>
        <v>51010.27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 t="s">
        <v>147</v>
      </c>
      <c r="C13" s="1"/>
      <c r="D13" s="1">
        <f>ROUND((D11*6.1%),2)</f>
        <v>21759.62</v>
      </c>
      <c r="E13" s="1" t="s">
        <v>0</v>
      </c>
      <c r="F13" s="1"/>
      <c r="G13" s="1"/>
      <c r="H13" s="2"/>
      <c r="I13" s="2"/>
      <c r="J13" s="2"/>
      <c r="K13" s="2"/>
    </row>
    <row r="14" spans="2:8" ht="18">
      <c r="B14" s="1" t="s">
        <v>19</v>
      </c>
      <c r="D14" s="1"/>
      <c r="E14" s="1"/>
      <c r="F14" s="1"/>
      <c r="G14" s="1"/>
      <c r="H14" s="1"/>
    </row>
    <row r="15" spans="2:8" ht="18">
      <c r="B15" s="1" t="s">
        <v>62</v>
      </c>
      <c r="H15" s="1"/>
    </row>
    <row r="16" spans="2:9" ht="18">
      <c r="B16" s="1" t="s">
        <v>84</v>
      </c>
      <c r="D16" s="1">
        <f>ROUND((D9*79.6%),2)</f>
        <v>269143.7</v>
      </c>
      <c r="E16" s="1" t="s">
        <v>0</v>
      </c>
      <c r="F16" s="1"/>
      <c r="G16" s="1"/>
      <c r="H16" s="1"/>
      <c r="I16" s="2"/>
    </row>
    <row r="17" spans="2:9" ht="18">
      <c r="B17" s="1" t="s">
        <v>67</v>
      </c>
      <c r="C17" s="1"/>
      <c r="H17" s="1"/>
      <c r="I17" s="1"/>
    </row>
    <row r="18" spans="2:7" ht="18">
      <c r="B18" s="1" t="s">
        <v>64</v>
      </c>
      <c r="D18" s="1">
        <f>ROUND((D9*9.7%),2)</f>
        <v>32797.66</v>
      </c>
      <c r="E18" s="1" t="s">
        <v>0</v>
      </c>
      <c r="F18" s="1"/>
      <c r="G18" s="1"/>
    </row>
    <row r="19" spans="2:7" ht="18">
      <c r="B19" s="1" t="s">
        <v>65</v>
      </c>
      <c r="D19" s="1">
        <f>ROUND((D9*5.9%),2)</f>
        <v>19949.09</v>
      </c>
      <c r="E19" s="1" t="s">
        <v>0</v>
      </c>
      <c r="F19" s="1"/>
      <c r="G19" s="1"/>
    </row>
    <row r="20" spans="2:7" ht="18">
      <c r="B20" s="1" t="s">
        <v>110</v>
      </c>
      <c r="C20" s="1"/>
      <c r="D20" s="1">
        <v>52196</v>
      </c>
      <c r="E20" s="1" t="s">
        <v>0</v>
      </c>
      <c r="F20" s="1"/>
      <c r="G20" s="1"/>
    </row>
    <row r="21" spans="2:5" ht="18">
      <c r="B21" s="1" t="s">
        <v>20</v>
      </c>
      <c r="C21" s="1"/>
      <c r="D21" s="1">
        <v>102700</v>
      </c>
      <c r="E21" s="1" t="s">
        <v>0</v>
      </c>
    </row>
    <row r="22" spans="2:5" ht="18">
      <c r="B22" s="1" t="s">
        <v>11</v>
      </c>
      <c r="C22" s="1"/>
      <c r="D22" s="1">
        <v>3120</v>
      </c>
      <c r="E22" s="1" t="s">
        <v>0</v>
      </c>
    </row>
    <row r="23" spans="2:5" ht="18">
      <c r="B23" s="1" t="s">
        <v>146</v>
      </c>
      <c r="C23" s="1"/>
      <c r="D23" s="1">
        <v>8300</v>
      </c>
      <c r="E23" s="1" t="s">
        <v>0</v>
      </c>
    </row>
    <row r="24" spans="2:5" ht="18">
      <c r="B24" s="1" t="s">
        <v>116</v>
      </c>
      <c r="C24" s="1"/>
      <c r="D24" s="1">
        <v>2300</v>
      </c>
      <c r="E24" s="1" t="s">
        <v>0</v>
      </c>
    </row>
    <row r="25" spans="2:5" ht="18">
      <c r="B25" s="1" t="s">
        <v>15</v>
      </c>
      <c r="C25" s="1"/>
      <c r="D25" s="1">
        <v>1350</v>
      </c>
      <c r="E25" s="1" t="s">
        <v>0</v>
      </c>
    </row>
    <row r="26" spans="2:7" ht="18">
      <c r="B26" s="1" t="s">
        <v>47</v>
      </c>
      <c r="D26" s="1">
        <f>D16+D20+D21+D22+D23+D24+D25</f>
        <v>439109.7</v>
      </c>
      <c r="E26" s="1" t="s">
        <v>0</v>
      </c>
      <c r="F26" s="1"/>
      <c r="G26" s="1"/>
    </row>
    <row r="28" ht="18">
      <c r="B28" s="1" t="s">
        <v>61</v>
      </c>
    </row>
    <row r="29" spans="2:7" ht="18">
      <c r="B29" s="1" t="s">
        <v>176</v>
      </c>
      <c r="D29" s="1">
        <f>D7+D11-D26</f>
        <v>-70103.35999999999</v>
      </c>
      <c r="E29" s="1" t="s">
        <v>0</v>
      </c>
      <c r="F29" s="1"/>
      <c r="G29" s="1"/>
    </row>
    <row r="30" ht="18">
      <c r="B30" s="1"/>
    </row>
    <row r="31" spans="2:7" ht="18">
      <c r="B31" s="1" t="s">
        <v>48</v>
      </c>
      <c r="F31" s="1"/>
      <c r="G31" s="1"/>
    </row>
    <row r="32" spans="2:5" ht="18">
      <c r="B32" s="1" t="s">
        <v>176</v>
      </c>
      <c r="C32" s="1"/>
      <c r="D32" s="1">
        <v>23981.42</v>
      </c>
      <c r="E32" s="1" t="s">
        <v>0</v>
      </c>
    </row>
    <row r="33" spans="2:7" ht="18">
      <c r="B33" s="1"/>
      <c r="D33" s="1"/>
      <c r="F33" s="1"/>
      <c r="G33" s="1"/>
    </row>
    <row r="34" spans="2:5" ht="18">
      <c r="B34" s="1"/>
      <c r="D34" s="1"/>
      <c r="E34" s="1"/>
    </row>
    <row r="35" ht="12.75">
      <c r="B35" t="s">
        <v>57</v>
      </c>
    </row>
    <row r="36" spans="6:7" ht="18">
      <c r="F36" s="1"/>
      <c r="G36" s="1"/>
    </row>
    <row r="37" ht="12.75">
      <c r="B37" t="s">
        <v>58</v>
      </c>
    </row>
  </sheetData>
  <sheetProtection/>
  <printOptions/>
  <pageMargins left="0.19" right="0.19" top="0.24" bottom="0.49" header="0.2" footer="0.3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2.00390625" style="0" customWidth="1"/>
    <col min="2" max="2" width="19.875" style="0" customWidth="1"/>
    <col min="3" max="3" width="28.75390625" style="0" customWidth="1"/>
    <col min="4" max="4" width="19.125" style="0" customWidth="1"/>
    <col min="5" max="5" width="8.25390625" style="0" customWidth="1"/>
    <col min="6" max="6" width="13.375" style="0" customWidth="1"/>
    <col min="8" max="8" width="10.875" style="0" customWidth="1"/>
    <col min="9" max="9" width="12.75390625" style="0" customWidth="1"/>
    <col min="10" max="10" width="13.125" style="0" customWidth="1"/>
    <col min="11" max="11" width="11.25390625" style="0" customWidth="1"/>
  </cols>
  <sheetData>
    <row r="1" spans="2:8" ht="18">
      <c r="B1" s="1"/>
      <c r="C1" s="1"/>
      <c r="D1" s="1"/>
      <c r="E1" s="1"/>
      <c r="F1" s="1"/>
      <c r="G1" s="2"/>
      <c r="H1" s="1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193</v>
      </c>
      <c r="C3" s="1"/>
      <c r="D3" s="1"/>
      <c r="E3" s="1"/>
      <c r="F3" s="1"/>
      <c r="G3" s="15"/>
      <c r="H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18">
      <c r="B6" s="1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7960.5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K8" s="2"/>
    </row>
    <row r="9" spans="2:11" ht="18">
      <c r="B9" s="1" t="s">
        <v>83</v>
      </c>
      <c r="C9" s="1"/>
      <c r="D9" s="1">
        <v>54656</v>
      </c>
      <c r="E9" s="1" t="s">
        <v>0</v>
      </c>
      <c r="F9" s="1"/>
      <c r="K9" s="2"/>
    </row>
    <row r="10" spans="2:11" ht="18">
      <c r="B10" s="1" t="s">
        <v>36</v>
      </c>
      <c r="C10" s="1"/>
      <c r="D10" s="1"/>
      <c r="E10" s="1"/>
      <c r="F10" s="1"/>
      <c r="K10" s="2"/>
    </row>
    <row r="11" spans="2:10" ht="18">
      <c r="B11" s="1" t="s">
        <v>83</v>
      </c>
      <c r="C11" s="1"/>
      <c r="D11" s="1">
        <v>56714.77</v>
      </c>
      <c r="E11" s="1" t="s">
        <v>0</v>
      </c>
      <c r="F11" s="1"/>
      <c r="G11" s="2"/>
      <c r="H11" s="2"/>
      <c r="I11" s="2"/>
      <c r="J11" s="2"/>
    </row>
    <row r="12" spans="2:11" ht="18">
      <c r="B12" s="1" t="s">
        <v>69</v>
      </c>
      <c r="D12" s="1">
        <f>ROUND((D11*14.3%),2)</f>
        <v>8110.21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K14" s="2"/>
      <c r="M14" s="2"/>
    </row>
    <row r="15" spans="2:11" ht="18">
      <c r="B15" s="1" t="s">
        <v>62</v>
      </c>
      <c r="G15" s="1"/>
      <c r="K15" s="2"/>
    </row>
    <row r="16" spans="2:6" ht="18">
      <c r="B16" s="1" t="s">
        <v>84</v>
      </c>
      <c r="D16" s="1">
        <f>ROUND((D9*79.6%),2)</f>
        <v>43506.18</v>
      </c>
      <c r="E16" s="1" t="s">
        <v>0</v>
      </c>
      <c r="F16" s="1"/>
    </row>
    <row r="17" spans="2:3" ht="18">
      <c r="B17" s="1" t="s">
        <v>67</v>
      </c>
      <c r="C17" s="1"/>
    </row>
    <row r="18" spans="2:6" ht="18">
      <c r="B18" s="1" t="s">
        <v>64</v>
      </c>
      <c r="D18" s="1">
        <f>ROUND((D9*9.7%),2)</f>
        <v>5301.63</v>
      </c>
      <c r="E18" s="1" t="s">
        <v>0</v>
      </c>
      <c r="F18" s="1"/>
    </row>
    <row r="19" spans="2:11" ht="18">
      <c r="B19" s="1" t="s">
        <v>65</v>
      </c>
      <c r="D19" s="1">
        <f>ROUND((D9*5.9%),2)</f>
        <v>3224.7</v>
      </c>
      <c r="E19" s="1" t="s">
        <v>0</v>
      </c>
      <c r="F19" s="1"/>
      <c r="G19" s="1"/>
      <c r="H19" s="2"/>
      <c r="K19" s="2"/>
    </row>
    <row r="20" spans="2:11" ht="18">
      <c r="B20" s="1" t="s">
        <v>111</v>
      </c>
      <c r="C20" s="1"/>
      <c r="D20" s="1">
        <v>2000</v>
      </c>
      <c r="E20" s="1" t="s">
        <v>0</v>
      </c>
      <c r="F20" s="1"/>
      <c r="G20" s="1"/>
      <c r="H20" s="1"/>
      <c r="K20" s="2"/>
    </row>
    <row r="21" spans="2:11" ht="18">
      <c r="B21" s="1"/>
      <c r="C21" s="1"/>
      <c r="D21" s="1"/>
      <c r="E21" s="1"/>
      <c r="K21" s="2"/>
    </row>
    <row r="22" spans="2:6" ht="18">
      <c r="B22" s="1" t="s">
        <v>47</v>
      </c>
      <c r="D22" s="1">
        <f>D16+D21+D20</f>
        <v>45506.18</v>
      </c>
      <c r="E22" s="1" t="s">
        <v>0</v>
      </c>
      <c r="F22" s="1"/>
    </row>
    <row r="24" ht="18">
      <c r="B24" s="1" t="s">
        <v>61</v>
      </c>
    </row>
    <row r="25" spans="2:6" ht="18">
      <c r="B25" s="1" t="s">
        <v>176</v>
      </c>
      <c r="D25" s="1">
        <f>D7+D11-D22</f>
        <v>19169.089999999997</v>
      </c>
      <c r="E25" s="1" t="s">
        <v>0</v>
      </c>
      <c r="F25" s="1"/>
    </row>
    <row r="26" ht="18">
      <c r="B26" s="1"/>
    </row>
    <row r="27" spans="2:6" ht="18">
      <c r="B27" s="1" t="s">
        <v>48</v>
      </c>
      <c r="F27" s="1"/>
    </row>
    <row r="28" spans="2:5" ht="18">
      <c r="B28" s="1" t="s">
        <v>176</v>
      </c>
      <c r="C28" s="1"/>
      <c r="D28" s="1">
        <v>1671.69</v>
      </c>
      <c r="E28" s="1" t="s">
        <v>0</v>
      </c>
    </row>
    <row r="29" spans="2:6" ht="18">
      <c r="B29" s="1"/>
      <c r="D29" s="1"/>
      <c r="F29" s="1"/>
    </row>
    <row r="30" spans="2:5" ht="18">
      <c r="B30" s="1"/>
      <c r="D30" s="1"/>
      <c r="E30" s="1"/>
    </row>
    <row r="31" ht="12.75">
      <c r="B31" t="s">
        <v>57</v>
      </c>
    </row>
    <row r="32" ht="18">
      <c r="F32" s="1"/>
    </row>
    <row r="33" ht="12.75">
      <c r="B33" t="s">
        <v>58</v>
      </c>
    </row>
    <row r="39" ht="10.5" customHeight="1"/>
    <row r="41" ht="12.75">
      <c r="B41" t="s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39"/>
  <sheetViews>
    <sheetView zoomScalePageLayoutView="0" workbookViewId="0" topLeftCell="E1">
      <selection activeCell="H1" sqref="H1:M16384"/>
    </sheetView>
  </sheetViews>
  <sheetFormatPr defaultColWidth="9.00390625" defaultRowHeight="12.75"/>
  <cols>
    <col min="1" max="1" width="2.00390625" style="0" customWidth="1"/>
    <col min="2" max="2" width="19.875" style="0" customWidth="1"/>
    <col min="3" max="3" width="28.75390625" style="0" customWidth="1"/>
    <col min="4" max="4" width="19.125" style="0" customWidth="1"/>
    <col min="5" max="5" width="8.25390625" style="0" customWidth="1"/>
    <col min="6" max="7" width="13.375" style="0" customWidth="1"/>
    <col min="9" max="9" width="10.875" style="0" customWidth="1"/>
    <col min="10" max="10" width="12.75390625" style="0" customWidth="1"/>
    <col min="11" max="11" width="13.125" style="0" customWidth="1"/>
    <col min="12" max="12" width="12.75390625" style="0" customWidth="1"/>
    <col min="13" max="13" width="13.25390625" style="0" customWidth="1"/>
  </cols>
  <sheetData>
    <row r="1" spans="2:9" ht="18">
      <c r="B1" s="1"/>
      <c r="C1" s="1"/>
      <c r="D1" s="1"/>
      <c r="E1" s="1"/>
      <c r="F1" s="1"/>
      <c r="G1" s="1"/>
      <c r="H1" s="2"/>
      <c r="I1" s="1"/>
    </row>
    <row r="2" spans="2:12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  <c r="L2" s="2"/>
    </row>
    <row r="3" spans="2:12" ht="18">
      <c r="B3" s="1" t="s">
        <v>194</v>
      </c>
      <c r="C3" s="1"/>
      <c r="D3" s="1"/>
      <c r="E3" s="1"/>
      <c r="F3" s="1"/>
      <c r="G3" s="1"/>
      <c r="H3" s="15"/>
      <c r="I3" s="2"/>
      <c r="L3" s="2"/>
    </row>
    <row r="4" spans="2:12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  <c r="L4" s="2"/>
    </row>
    <row r="5" spans="2:12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  <c r="L5" s="2"/>
    </row>
    <row r="6" spans="2:12" ht="18">
      <c r="B6" s="1"/>
      <c r="C6" s="1"/>
      <c r="D6" s="1"/>
      <c r="E6" s="1"/>
      <c r="F6" s="1"/>
      <c r="G6" s="1"/>
      <c r="H6" s="15"/>
      <c r="I6" s="2"/>
      <c r="J6" s="2"/>
      <c r="K6" s="2"/>
      <c r="L6" s="2"/>
    </row>
    <row r="7" spans="2:12" ht="18">
      <c r="B7" s="1" t="s">
        <v>88</v>
      </c>
      <c r="C7" s="1"/>
      <c r="D7" s="1">
        <v>57715.06</v>
      </c>
      <c r="E7" s="1" t="s">
        <v>0</v>
      </c>
      <c r="F7" s="1"/>
      <c r="G7" s="1"/>
      <c r="H7" s="15"/>
      <c r="I7" s="2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L8" s="2"/>
    </row>
    <row r="9" spans="2:12" ht="18">
      <c r="B9" s="1" t="s">
        <v>83</v>
      </c>
      <c r="C9" s="1"/>
      <c r="D9" s="1">
        <v>277315.07</v>
      </c>
      <c r="E9" s="1" t="s">
        <v>0</v>
      </c>
      <c r="F9" s="1"/>
      <c r="G9" s="1"/>
      <c r="L9" s="2"/>
    </row>
    <row r="10" spans="2:12" ht="18">
      <c r="B10" s="1" t="s">
        <v>36</v>
      </c>
      <c r="C10" s="1"/>
      <c r="D10" s="1"/>
      <c r="E10" s="1"/>
      <c r="F10" s="1"/>
      <c r="G10" s="1"/>
      <c r="L10" s="2"/>
    </row>
    <row r="11" spans="2:12" ht="18">
      <c r="B11" s="1" t="s">
        <v>83</v>
      </c>
      <c r="C11" s="1"/>
      <c r="D11" s="1">
        <v>273493.85</v>
      </c>
      <c r="E11" s="1" t="s">
        <v>0</v>
      </c>
      <c r="F11" s="1"/>
      <c r="G11" s="1"/>
      <c r="H11" s="2"/>
      <c r="I11" s="2"/>
      <c r="J11" s="2"/>
      <c r="K11" s="2"/>
      <c r="L11" s="2"/>
    </row>
    <row r="12" spans="2:12" ht="18">
      <c r="B12" s="1" t="s">
        <v>69</v>
      </c>
      <c r="D12" s="1">
        <f>ROUND((D11*14.3%),2)</f>
        <v>39109.62</v>
      </c>
      <c r="E12" s="1" t="s">
        <v>0</v>
      </c>
      <c r="F12" s="1"/>
      <c r="G12" s="1"/>
      <c r="H12" s="2"/>
      <c r="I12" s="2"/>
      <c r="J12" s="2"/>
      <c r="K12" s="2"/>
      <c r="L12" s="2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8" ht="18">
      <c r="B14" s="1" t="s">
        <v>19</v>
      </c>
      <c r="D14" s="1"/>
      <c r="E14" s="1"/>
      <c r="F14" s="1"/>
      <c r="G14" s="1"/>
      <c r="H14" s="1"/>
    </row>
    <row r="15" spans="2:8" ht="18">
      <c r="B15" s="1" t="s">
        <v>62</v>
      </c>
      <c r="H15" s="1"/>
    </row>
    <row r="16" spans="2:12" ht="18">
      <c r="B16" s="1" t="s">
        <v>84</v>
      </c>
      <c r="D16" s="1">
        <f>ROUND((D9*79.6%),2)</f>
        <v>220742.8</v>
      </c>
      <c r="E16" s="1" t="s">
        <v>0</v>
      </c>
      <c r="F16" s="1"/>
      <c r="G16" s="1"/>
      <c r="L16" s="2"/>
    </row>
    <row r="17" spans="2:12" ht="18">
      <c r="B17" s="1" t="s">
        <v>67</v>
      </c>
      <c r="C17" s="1"/>
      <c r="H17" s="1"/>
      <c r="L17" s="2"/>
    </row>
    <row r="18" spans="2:12" ht="18">
      <c r="B18" s="1" t="s">
        <v>64</v>
      </c>
      <c r="D18" s="1">
        <f>ROUND((D9*13.6%),2)</f>
        <v>37714.85</v>
      </c>
      <c r="E18" s="1" t="s">
        <v>0</v>
      </c>
      <c r="F18" s="1"/>
      <c r="G18" s="1"/>
      <c r="H18" s="1"/>
      <c r="L18" s="2"/>
    </row>
    <row r="19" spans="2:12" ht="18">
      <c r="B19" s="1" t="s">
        <v>65</v>
      </c>
      <c r="D19" s="1">
        <f>ROUND((D9*5.9%),2)</f>
        <v>16361.59</v>
      </c>
      <c r="E19" s="1" t="s">
        <v>0</v>
      </c>
      <c r="F19" s="1"/>
      <c r="G19" s="1"/>
      <c r="H19" s="1"/>
      <c r="I19" s="2"/>
      <c r="L19" s="2"/>
    </row>
    <row r="20" spans="2:12" ht="18">
      <c r="B20" s="1" t="s">
        <v>14</v>
      </c>
      <c r="C20" s="1"/>
      <c r="D20" s="1"/>
      <c r="E20" s="1"/>
      <c r="F20" s="1"/>
      <c r="G20" s="1"/>
      <c r="H20" s="1"/>
      <c r="I20" s="1"/>
      <c r="L20" s="2"/>
    </row>
    <row r="21" spans="2:5" ht="18">
      <c r="B21" s="1" t="s">
        <v>76</v>
      </c>
      <c r="C21" s="1"/>
      <c r="D21" s="1">
        <v>5000</v>
      </c>
      <c r="E21" s="1" t="s">
        <v>0</v>
      </c>
    </row>
    <row r="22" spans="2:5" ht="18">
      <c r="B22" s="1" t="s">
        <v>116</v>
      </c>
      <c r="C22" s="1"/>
      <c r="D22" s="1">
        <v>2300</v>
      </c>
      <c r="E22" s="1" t="s">
        <v>0</v>
      </c>
    </row>
    <row r="23" spans="2:5" ht="18">
      <c r="B23" s="1" t="s">
        <v>23</v>
      </c>
      <c r="C23" s="1"/>
      <c r="D23" s="1">
        <v>900</v>
      </c>
      <c r="E23" s="1" t="s">
        <v>0</v>
      </c>
    </row>
    <row r="24" spans="2:5" ht="18">
      <c r="B24" s="1" t="s">
        <v>150</v>
      </c>
      <c r="C24" s="1"/>
      <c r="D24" s="1">
        <v>3000</v>
      </c>
      <c r="E24" s="1" t="s">
        <v>0</v>
      </c>
    </row>
    <row r="25" spans="2:5" ht="18">
      <c r="B25" s="1" t="s">
        <v>3</v>
      </c>
      <c r="C25" s="1"/>
      <c r="D25" s="1">
        <v>15000</v>
      </c>
      <c r="E25" s="1" t="s">
        <v>0</v>
      </c>
    </row>
    <row r="26" spans="2:5" ht="18">
      <c r="B26" s="1" t="s">
        <v>114</v>
      </c>
      <c r="C26" s="1"/>
      <c r="D26" s="1">
        <v>39000</v>
      </c>
      <c r="E26" s="1" t="s">
        <v>0</v>
      </c>
    </row>
    <row r="27" spans="2:5" ht="18">
      <c r="B27" s="1" t="s">
        <v>76</v>
      </c>
      <c r="C27" s="1"/>
      <c r="D27" s="1">
        <v>7000</v>
      </c>
      <c r="E27" s="1" t="s">
        <v>0</v>
      </c>
    </row>
    <row r="28" spans="2:12" ht="18">
      <c r="B28" s="1" t="s">
        <v>47</v>
      </c>
      <c r="D28" s="1">
        <f>D16+D21+D22+D23+D24+D25+D26+D27</f>
        <v>292942.8</v>
      </c>
      <c r="E28" s="1" t="s">
        <v>0</v>
      </c>
      <c r="F28" s="1"/>
      <c r="G28" s="1"/>
      <c r="L28" s="2"/>
    </row>
    <row r="30" ht="18">
      <c r="B30" s="1" t="s">
        <v>61</v>
      </c>
    </row>
    <row r="31" spans="2:7" ht="18">
      <c r="B31" s="1" t="s">
        <v>176</v>
      </c>
      <c r="D31" s="1">
        <f>D7+D11-D28</f>
        <v>38266.109999999986</v>
      </c>
      <c r="E31" s="1" t="s">
        <v>0</v>
      </c>
      <c r="F31" s="1"/>
      <c r="G31" s="1"/>
    </row>
    <row r="32" ht="18">
      <c r="B32" s="1"/>
    </row>
    <row r="33" spans="2:7" ht="18">
      <c r="B33" s="1" t="s">
        <v>48</v>
      </c>
      <c r="F33" s="1"/>
      <c r="G33" s="1"/>
    </row>
    <row r="34" spans="2:5" ht="18">
      <c r="B34" s="1" t="s">
        <v>176</v>
      </c>
      <c r="C34" s="1"/>
      <c r="D34" s="1">
        <v>40578.44</v>
      </c>
      <c r="E34" s="1" t="s">
        <v>0</v>
      </c>
    </row>
    <row r="35" spans="2:7" ht="18">
      <c r="B35" s="1"/>
      <c r="D35" s="1"/>
      <c r="F35" s="1"/>
      <c r="G35" s="1"/>
    </row>
    <row r="36" spans="2:5" ht="18">
      <c r="B36" s="1"/>
      <c r="D36" s="1"/>
      <c r="E36" s="1"/>
    </row>
    <row r="37" ht="12.75">
      <c r="B37" t="s">
        <v>57</v>
      </c>
    </row>
    <row r="38" spans="6:7" ht="18">
      <c r="F38" s="1"/>
      <c r="G38" s="1"/>
    </row>
    <row r="39" ht="12.75">
      <c r="B39" t="s">
        <v>58</v>
      </c>
    </row>
  </sheetData>
  <sheetProtection/>
  <printOptions/>
  <pageMargins left="0.26" right="0.19" top="0.2" bottom="1" header="0.2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2.00390625" style="0" customWidth="1"/>
    <col min="2" max="2" width="19.875" style="0" customWidth="1"/>
    <col min="3" max="3" width="28.75390625" style="0" customWidth="1"/>
    <col min="4" max="4" width="19.125" style="0" customWidth="1"/>
    <col min="5" max="5" width="8.25390625" style="0" customWidth="1"/>
    <col min="6" max="6" width="13.375" style="0" customWidth="1"/>
    <col min="8" max="8" width="10.875" style="0" customWidth="1"/>
    <col min="9" max="9" width="12.75390625" style="0" customWidth="1"/>
    <col min="10" max="11" width="13.125" style="0" customWidth="1"/>
  </cols>
  <sheetData>
    <row r="1" spans="2:8" ht="18">
      <c r="B1" s="1"/>
      <c r="C1" s="1"/>
      <c r="D1" s="1"/>
      <c r="E1" s="1"/>
      <c r="F1" s="1"/>
      <c r="G1" s="2"/>
      <c r="H1" s="1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195</v>
      </c>
      <c r="C3" s="1"/>
      <c r="D3" s="1"/>
      <c r="E3" s="1"/>
      <c r="F3" s="1"/>
      <c r="G3" s="15"/>
      <c r="H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18">
      <c r="B6" s="1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-15501.65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K8" s="2"/>
    </row>
    <row r="9" spans="2:11" ht="18">
      <c r="B9" s="1" t="s">
        <v>83</v>
      </c>
      <c r="C9" s="1"/>
      <c r="D9" s="1">
        <v>41134.73</v>
      </c>
      <c r="E9" s="1" t="s">
        <v>0</v>
      </c>
      <c r="F9" s="1"/>
      <c r="K9" s="2"/>
    </row>
    <row r="10" spans="2:11" ht="18">
      <c r="B10" s="1" t="s">
        <v>36</v>
      </c>
      <c r="C10" s="1"/>
      <c r="D10" s="1"/>
      <c r="E10" s="1"/>
      <c r="F10" s="1"/>
      <c r="K10" s="2"/>
    </row>
    <row r="11" spans="2:11" ht="18">
      <c r="B11" s="1" t="s">
        <v>83</v>
      </c>
      <c r="C11" s="1"/>
      <c r="D11" s="1">
        <v>37643.51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5383.02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M14" s="2"/>
    </row>
    <row r="15" spans="2:7" ht="18">
      <c r="B15" s="1" t="s">
        <v>62</v>
      </c>
      <c r="G15" s="1"/>
    </row>
    <row r="16" spans="2:11" ht="18">
      <c r="B16" s="1" t="s">
        <v>84</v>
      </c>
      <c r="D16" s="1">
        <f>ROUND((D9*79.6%),2)</f>
        <v>32743.25</v>
      </c>
      <c r="E16" s="1" t="s">
        <v>0</v>
      </c>
      <c r="F16" s="1"/>
      <c r="G16" s="1"/>
      <c r="H16" s="2"/>
      <c r="K16" s="2"/>
    </row>
    <row r="17" spans="2:11" ht="18">
      <c r="B17" s="1" t="s">
        <v>67</v>
      </c>
      <c r="C17" s="1"/>
      <c r="K17" s="2"/>
    </row>
    <row r="18" spans="2:11" ht="18">
      <c r="B18" s="1" t="s">
        <v>64</v>
      </c>
      <c r="D18" s="1">
        <f>ROUND((D9*13.6%),2)</f>
        <v>5594.32</v>
      </c>
      <c r="E18" s="1" t="s">
        <v>0</v>
      </c>
      <c r="F18" s="1"/>
      <c r="K18" s="2"/>
    </row>
    <row r="19" spans="2:11" ht="18">
      <c r="B19" s="1" t="s">
        <v>65</v>
      </c>
      <c r="D19" s="1"/>
      <c r="E19" s="1"/>
      <c r="F19" s="1"/>
      <c r="K19" s="2"/>
    </row>
    <row r="20" spans="2:11" ht="18">
      <c r="B20" s="1" t="s">
        <v>2</v>
      </c>
      <c r="C20" s="1"/>
      <c r="D20" s="1"/>
      <c r="E20" s="1"/>
      <c r="F20" s="1"/>
      <c r="G20" s="1"/>
      <c r="H20" s="1"/>
      <c r="K20" s="2"/>
    </row>
    <row r="21" spans="2:5" ht="18">
      <c r="B21" s="1" t="s">
        <v>60</v>
      </c>
      <c r="C21" s="1"/>
      <c r="D21" s="1">
        <v>1500</v>
      </c>
      <c r="E21" s="1" t="s">
        <v>0</v>
      </c>
    </row>
    <row r="22" spans="2:5" ht="18">
      <c r="B22" s="1" t="s">
        <v>111</v>
      </c>
      <c r="C22" s="1"/>
      <c r="D22" s="1">
        <v>1000</v>
      </c>
      <c r="E22" s="1" t="s">
        <v>0</v>
      </c>
    </row>
    <row r="23" spans="2:11" ht="18">
      <c r="B23" s="1" t="s">
        <v>47</v>
      </c>
      <c r="D23" s="1">
        <f>D16+D21+D22</f>
        <v>35243.25</v>
      </c>
      <c r="E23" s="1" t="s">
        <v>0</v>
      </c>
      <c r="F23" s="1"/>
      <c r="K23" s="2"/>
    </row>
    <row r="25" ht="18">
      <c r="B25" s="1" t="s">
        <v>61</v>
      </c>
    </row>
    <row r="26" spans="2:6" ht="18">
      <c r="B26" s="1" t="s">
        <v>176</v>
      </c>
      <c r="D26" s="1">
        <f>D7+D11-D23</f>
        <v>-13101.39</v>
      </c>
      <c r="E26" s="1" t="s">
        <v>0</v>
      </c>
      <c r="F26" s="1"/>
    </row>
    <row r="27" ht="18">
      <c r="B27" s="1"/>
    </row>
    <row r="28" spans="2:6" ht="18">
      <c r="B28" s="1" t="s">
        <v>48</v>
      </c>
      <c r="F28" s="1"/>
    </row>
    <row r="29" spans="2:5" ht="18">
      <c r="B29" s="1" t="s">
        <v>176</v>
      </c>
      <c r="C29" s="1"/>
      <c r="D29" s="1">
        <v>22325.11</v>
      </c>
      <c r="E29" s="1" t="s">
        <v>0</v>
      </c>
    </row>
    <row r="30" spans="2:6" ht="18">
      <c r="B30" s="1"/>
      <c r="D30" s="1"/>
      <c r="F30" s="1"/>
    </row>
    <row r="31" spans="2:5" ht="18">
      <c r="B31" s="1"/>
      <c r="D31" s="1"/>
      <c r="E31" s="1"/>
    </row>
    <row r="32" ht="12.75">
      <c r="B32" t="s">
        <v>57</v>
      </c>
    </row>
    <row r="33" ht="18">
      <c r="F33" s="1"/>
    </row>
    <row r="34" ht="12.75">
      <c r="B34" t="s">
        <v>58</v>
      </c>
    </row>
  </sheetData>
  <sheetProtection/>
  <printOptions/>
  <pageMargins left="0.75" right="0.4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2.00390625" style="0" customWidth="1"/>
    <col min="2" max="2" width="19.875" style="0" customWidth="1"/>
    <col min="3" max="3" width="28.75390625" style="0" customWidth="1"/>
    <col min="4" max="4" width="19.125" style="0" customWidth="1"/>
    <col min="5" max="5" width="8.25390625" style="0" customWidth="1"/>
    <col min="6" max="6" width="13.375" style="0" customWidth="1"/>
    <col min="8" max="8" width="10.875" style="0" customWidth="1"/>
    <col min="9" max="9" width="12.75390625" style="0" customWidth="1"/>
    <col min="10" max="10" width="13.125" style="0" customWidth="1"/>
    <col min="11" max="11" width="12.625" style="0" customWidth="1"/>
  </cols>
  <sheetData>
    <row r="1" spans="2:8" ht="18">
      <c r="B1" s="1"/>
      <c r="C1" s="1"/>
      <c r="D1" s="1"/>
      <c r="E1" s="1"/>
      <c r="F1" s="1"/>
      <c r="G1" s="2"/>
      <c r="H1" s="1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196</v>
      </c>
      <c r="C3" s="1"/>
      <c r="D3" s="1"/>
      <c r="E3" s="1"/>
      <c r="F3" s="1"/>
      <c r="G3" s="15"/>
      <c r="H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>
        <v>0</v>
      </c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18">
      <c r="B6" s="1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1615.98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5"/>
      <c r="K8" s="2"/>
    </row>
    <row r="9" spans="2:11" ht="18">
      <c r="B9" s="1" t="s">
        <v>83</v>
      </c>
      <c r="C9" s="1"/>
      <c r="D9" s="1">
        <v>3502.08</v>
      </c>
      <c r="E9" s="1" t="s">
        <v>0</v>
      </c>
      <c r="F9" s="1"/>
      <c r="G9" s="15"/>
      <c r="K9" s="2"/>
    </row>
    <row r="10" spans="2:11" ht="18">
      <c r="B10" s="1" t="s">
        <v>36</v>
      </c>
      <c r="C10" s="1"/>
      <c r="D10" s="1"/>
      <c r="E10" s="1"/>
      <c r="F10" s="1"/>
      <c r="G10" s="15"/>
      <c r="K10" s="2"/>
    </row>
    <row r="11" spans="2:11" ht="18">
      <c r="B11" s="1" t="s">
        <v>83</v>
      </c>
      <c r="C11" s="1"/>
      <c r="D11" s="1">
        <v>4019.19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574.74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M14" s="2"/>
    </row>
    <row r="15" spans="2:11" ht="18">
      <c r="B15" s="1" t="s">
        <v>62</v>
      </c>
      <c r="G15" s="1"/>
      <c r="K15" s="2"/>
    </row>
    <row r="16" spans="2:11" ht="18">
      <c r="B16" s="1" t="s">
        <v>84</v>
      </c>
      <c r="D16" s="1">
        <f>ROUND((D9*79.6%),2)</f>
        <v>2787.66</v>
      </c>
      <c r="E16" s="1" t="s">
        <v>0</v>
      </c>
      <c r="F16" s="1"/>
      <c r="G16" s="1"/>
      <c r="K16" s="2"/>
    </row>
    <row r="17" spans="2:11" ht="18">
      <c r="B17" s="1" t="s">
        <v>67</v>
      </c>
      <c r="C17" s="1"/>
      <c r="G17" s="1"/>
      <c r="K17" s="2"/>
    </row>
    <row r="18" spans="2:11" ht="18">
      <c r="B18" s="1" t="s">
        <v>64</v>
      </c>
      <c r="D18" s="1">
        <f>ROUND((D9*13.6%),2)</f>
        <v>476.28</v>
      </c>
      <c r="E18" s="1" t="s">
        <v>0</v>
      </c>
      <c r="F18" s="1"/>
      <c r="G18" s="1"/>
      <c r="K18" s="2"/>
    </row>
    <row r="19" spans="2:11" ht="18">
      <c r="B19" s="1" t="s">
        <v>65</v>
      </c>
      <c r="D19" s="1"/>
      <c r="E19" s="1"/>
      <c r="F19" s="1"/>
      <c r="G19" s="1"/>
      <c r="H19" s="2"/>
      <c r="K19" s="2"/>
    </row>
    <row r="20" spans="2:11" ht="18">
      <c r="B20" s="1" t="s">
        <v>111</v>
      </c>
      <c r="C20" s="1"/>
      <c r="D20" s="1">
        <v>1000</v>
      </c>
      <c r="E20" s="1" t="s">
        <v>0</v>
      </c>
      <c r="F20" s="1"/>
      <c r="G20" s="1"/>
      <c r="H20" s="1"/>
      <c r="K20" s="2"/>
    </row>
    <row r="21" spans="2:11" ht="18">
      <c r="B21" s="1"/>
      <c r="C21" s="1"/>
      <c r="D21" s="1"/>
      <c r="E21" s="1"/>
      <c r="K21" s="2"/>
    </row>
    <row r="22" spans="2:11" ht="18">
      <c r="B22" s="1" t="s">
        <v>47</v>
      </c>
      <c r="D22" s="1">
        <f>D16+D20</f>
        <v>3787.66</v>
      </c>
      <c r="E22" s="1" t="s">
        <v>0</v>
      </c>
      <c r="F22" s="1"/>
      <c r="K22" s="2"/>
    </row>
    <row r="23" ht="12.75">
      <c r="K23" s="2"/>
    </row>
    <row r="24" spans="2:11" ht="18">
      <c r="B24" s="1" t="s">
        <v>61</v>
      </c>
      <c r="K24" s="2"/>
    </row>
    <row r="25" spans="2:6" ht="18">
      <c r="B25" s="1" t="s">
        <v>176</v>
      </c>
      <c r="D25" s="1">
        <f>D7+D11-D22</f>
        <v>1847.5100000000002</v>
      </c>
      <c r="E25" s="1" t="s">
        <v>0</v>
      </c>
      <c r="F25" s="1"/>
    </row>
    <row r="26" ht="18">
      <c r="B26" s="1"/>
    </row>
    <row r="27" spans="2:6" ht="18">
      <c r="B27" s="1" t="s">
        <v>48</v>
      </c>
      <c r="F27" s="1"/>
    </row>
    <row r="28" spans="2:5" ht="18">
      <c r="B28" s="1" t="s">
        <v>176</v>
      </c>
      <c r="C28" s="1"/>
      <c r="D28" s="1">
        <v>-517.11</v>
      </c>
      <c r="E28" s="1" t="s">
        <v>0</v>
      </c>
    </row>
    <row r="29" spans="2:6" ht="18">
      <c r="B29" s="1"/>
      <c r="D29" s="1"/>
      <c r="F29" s="1"/>
    </row>
    <row r="30" spans="2:5" ht="18">
      <c r="B30" s="1"/>
      <c r="D30" s="1"/>
      <c r="E30" s="1"/>
    </row>
    <row r="31" ht="12.75">
      <c r="B31" t="s">
        <v>57</v>
      </c>
    </row>
    <row r="32" ht="18">
      <c r="F32" s="1"/>
    </row>
    <row r="33" ht="12.75">
      <c r="B33" t="s">
        <v>58</v>
      </c>
    </row>
    <row r="41" ht="12.75">
      <c r="B41" t="s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3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7.25390625" style="0" customWidth="1"/>
    <col min="4" max="4" width="16.00390625" style="0" customWidth="1"/>
    <col min="5" max="5" width="8.375" style="0" customWidth="1"/>
    <col min="6" max="6" width="14.25390625" style="0" customWidth="1"/>
    <col min="8" max="8" width="11.375" style="0" customWidth="1"/>
    <col min="9" max="10" width="11.75390625" style="0" customWidth="1"/>
    <col min="11" max="11" width="10.75390625" style="0" customWidth="1"/>
  </cols>
  <sheetData>
    <row r="1" spans="2:8" ht="20.25">
      <c r="B1" s="7"/>
      <c r="C1" s="1"/>
      <c r="D1" s="1"/>
      <c r="E1" s="1"/>
      <c r="F1" s="1"/>
      <c r="G1" s="2"/>
      <c r="H1" s="1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179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18">
      <c r="B6" s="1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-8455.69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40903.41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37886.43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5417.76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2"/>
      <c r="H14" s="2"/>
      <c r="I14" s="2"/>
      <c r="J14" s="2"/>
      <c r="M14" s="2"/>
    </row>
    <row r="15" spans="2:11" ht="18">
      <c r="B15" s="1" t="s">
        <v>62</v>
      </c>
      <c r="F15" s="1"/>
      <c r="G15" s="2"/>
      <c r="H15" s="2"/>
      <c r="I15" s="2"/>
      <c r="J15" s="2"/>
      <c r="K15" s="2"/>
    </row>
    <row r="16" spans="2:11" ht="18">
      <c r="B16" s="1" t="s">
        <v>84</v>
      </c>
      <c r="D16" s="1">
        <f>ROUND((D9*79.6%),2)</f>
        <v>32559.11</v>
      </c>
      <c r="E16" s="1" t="s">
        <v>0</v>
      </c>
      <c r="F16" s="1"/>
      <c r="G16" s="1"/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11" ht="18">
      <c r="B18" s="1" t="s">
        <v>64</v>
      </c>
      <c r="D18" s="1">
        <f>ROUND((D9*9.7%),2)</f>
        <v>3967.63</v>
      </c>
      <c r="E18" s="1" t="s">
        <v>0</v>
      </c>
      <c r="F18" s="1"/>
      <c r="G18" s="1"/>
      <c r="H18" s="1"/>
      <c r="I18" s="2"/>
      <c r="J18" s="2"/>
      <c r="K18" s="2"/>
    </row>
    <row r="19" spans="2:11" ht="18">
      <c r="B19" s="1" t="s">
        <v>65</v>
      </c>
      <c r="D19" s="1">
        <f>ROUND((D9*5.9%),2)</f>
        <v>2413.3</v>
      </c>
      <c r="E19" s="1" t="s">
        <v>0</v>
      </c>
      <c r="F19" s="1"/>
      <c r="G19" s="1"/>
      <c r="H19" s="1"/>
      <c r="I19" s="2"/>
      <c r="J19" s="2"/>
      <c r="K19" s="2"/>
    </row>
    <row r="20" spans="2:11" ht="18">
      <c r="B20" s="1" t="s">
        <v>60</v>
      </c>
      <c r="C20" s="1"/>
      <c r="D20" s="1">
        <v>6750</v>
      </c>
      <c r="E20" s="1" t="s">
        <v>0</v>
      </c>
      <c r="H20" s="1"/>
      <c r="I20" s="2"/>
      <c r="J20" s="2"/>
      <c r="K20" s="2"/>
    </row>
    <row r="21" spans="2:8" ht="18">
      <c r="B21" s="1"/>
      <c r="C21" s="1"/>
      <c r="D21" s="1"/>
      <c r="E21" s="1"/>
      <c r="H21" s="1"/>
    </row>
    <row r="22" spans="2:8" ht="18">
      <c r="B22" s="1" t="s">
        <v>47</v>
      </c>
      <c r="D22" s="1">
        <f>D16+D21+D20</f>
        <v>39309.11</v>
      </c>
      <c r="E22" s="1" t="s">
        <v>0</v>
      </c>
      <c r="H22" s="1"/>
    </row>
    <row r="24" ht="18">
      <c r="B24" s="1" t="s">
        <v>61</v>
      </c>
    </row>
    <row r="25" spans="2:5" ht="18">
      <c r="B25" s="1" t="s">
        <v>176</v>
      </c>
      <c r="D25" s="1">
        <f>D7+D11-D22</f>
        <v>-9878.370000000003</v>
      </c>
      <c r="E25" s="1" t="s">
        <v>0</v>
      </c>
    </row>
    <row r="26" spans="2:8" ht="18">
      <c r="B26" s="1"/>
      <c r="H26" s="2"/>
    </row>
    <row r="27" ht="18">
      <c r="B27" s="1" t="s">
        <v>48</v>
      </c>
    </row>
    <row r="28" spans="2:5" ht="18">
      <c r="B28" s="1" t="s">
        <v>176</v>
      </c>
      <c r="C28" s="1"/>
      <c r="D28" s="1">
        <v>29003.47</v>
      </c>
      <c r="E28" s="1" t="s">
        <v>0</v>
      </c>
    </row>
    <row r="29" spans="2:4" ht="18">
      <c r="B29" s="1"/>
      <c r="D29" s="1"/>
    </row>
    <row r="30" spans="2:5" ht="18">
      <c r="B30" s="1"/>
      <c r="D30" s="1"/>
      <c r="E30" s="1"/>
    </row>
    <row r="31" ht="12.75">
      <c r="B31" t="s">
        <v>57</v>
      </c>
    </row>
    <row r="33" ht="12.75">
      <c r="B33" t="s">
        <v>58</v>
      </c>
    </row>
  </sheetData>
  <sheetProtection/>
  <printOptions/>
  <pageMargins left="0.26" right="0.75" top="0.25" bottom="0.21" header="0.2" footer="0.19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42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.00390625" style="0" customWidth="1"/>
    <col min="2" max="2" width="19.875" style="0" customWidth="1"/>
    <col min="3" max="3" width="28.75390625" style="0" customWidth="1"/>
    <col min="4" max="4" width="19.125" style="0" customWidth="1"/>
    <col min="5" max="5" width="8.25390625" style="0" customWidth="1"/>
    <col min="6" max="6" width="13.375" style="0" customWidth="1"/>
    <col min="8" max="8" width="10.875" style="0" customWidth="1"/>
    <col min="9" max="9" width="12.75390625" style="0" customWidth="1"/>
    <col min="10" max="10" width="13.125" style="0" customWidth="1"/>
    <col min="11" max="11" width="12.375" style="0" customWidth="1"/>
  </cols>
  <sheetData>
    <row r="1" spans="2:8" ht="18">
      <c r="B1" s="1"/>
      <c r="C1" s="1"/>
      <c r="D1" s="1"/>
      <c r="E1" s="1"/>
      <c r="F1" s="1"/>
      <c r="G1" s="2"/>
      <c r="H1" s="1"/>
    </row>
    <row r="2" spans="2:10" ht="18">
      <c r="B2" s="1" t="s">
        <v>63</v>
      </c>
      <c r="C2" s="1"/>
      <c r="D2" s="1"/>
      <c r="E2" s="1"/>
      <c r="F2" s="1"/>
      <c r="G2" s="15"/>
      <c r="H2" s="2"/>
      <c r="I2" s="2"/>
      <c r="J2" s="2"/>
    </row>
    <row r="3" spans="2:8" ht="18">
      <c r="B3" s="1" t="s">
        <v>197</v>
      </c>
      <c r="C3" s="1"/>
      <c r="D3" s="1"/>
      <c r="E3" s="1"/>
      <c r="F3" s="1"/>
      <c r="G3" s="15"/>
      <c r="H3" s="2"/>
    </row>
    <row r="4" spans="2:10" ht="18">
      <c r="B4" s="1" t="s">
        <v>32</v>
      </c>
      <c r="C4" s="1"/>
      <c r="D4" s="1"/>
      <c r="E4" s="1"/>
      <c r="F4" s="1"/>
      <c r="G4" s="15"/>
      <c r="H4" s="2"/>
      <c r="I4" s="2"/>
      <c r="J4" s="2"/>
    </row>
    <row r="5" spans="2:10" ht="18">
      <c r="B5" s="1" t="s">
        <v>33</v>
      </c>
      <c r="C5" s="1"/>
      <c r="D5" s="1"/>
      <c r="E5" s="1"/>
      <c r="F5" s="1"/>
      <c r="G5" s="15"/>
      <c r="H5" s="2"/>
      <c r="I5" s="2"/>
      <c r="J5" s="2"/>
    </row>
    <row r="6" spans="2:10" ht="18">
      <c r="B6" s="1"/>
      <c r="C6" s="1"/>
      <c r="D6" s="1"/>
      <c r="E6" s="1"/>
      <c r="F6" s="1"/>
      <c r="G6" s="15"/>
      <c r="H6" s="2"/>
      <c r="I6" s="2"/>
      <c r="J6" s="2"/>
    </row>
    <row r="7" spans="2:10" ht="18">
      <c r="B7" s="1" t="s">
        <v>88</v>
      </c>
      <c r="C7" s="1"/>
      <c r="D7" s="1">
        <v>-46362.15</v>
      </c>
      <c r="E7" s="1" t="s">
        <v>0</v>
      </c>
      <c r="F7" s="1"/>
      <c r="G7" s="15"/>
      <c r="H7" s="2"/>
      <c r="I7" s="2"/>
      <c r="J7" s="2"/>
    </row>
    <row r="8" spans="2:6" ht="18">
      <c r="B8" s="1" t="s">
        <v>34</v>
      </c>
      <c r="C8" s="1"/>
      <c r="D8" s="1"/>
      <c r="E8" s="1"/>
      <c r="F8" s="1"/>
    </row>
    <row r="9" spans="2:6" ht="18">
      <c r="B9" s="1" t="s">
        <v>83</v>
      </c>
      <c r="C9" s="1"/>
      <c r="D9" s="1">
        <v>271569.66</v>
      </c>
      <c r="E9" s="1" t="s">
        <v>0</v>
      </c>
      <c r="F9" s="1"/>
    </row>
    <row r="10" spans="2:6" ht="18">
      <c r="B10" s="1" t="s">
        <v>36</v>
      </c>
      <c r="C10" s="1"/>
      <c r="D10" s="1"/>
      <c r="E10" s="1"/>
      <c r="F10" s="1"/>
    </row>
    <row r="11" spans="2:10" ht="18">
      <c r="B11" s="1" t="s">
        <v>83</v>
      </c>
      <c r="C11" s="1"/>
      <c r="D11" s="1">
        <v>283555.41</v>
      </c>
      <c r="E11" s="1" t="s">
        <v>0</v>
      </c>
      <c r="F11" s="1"/>
      <c r="G11" s="2"/>
      <c r="H11" s="2"/>
      <c r="I11" s="2"/>
      <c r="J11" s="2"/>
    </row>
    <row r="12" spans="2:10" ht="18">
      <c r="B12" s="1" t="s">
        <v>69</v>
      </c>
      <c r="D12" s="1">
        <f>ROUND((D11*14.3%),2)</f>
        <v>40548.42</v>
      </c>
      <c r="E12" s="1" t="s">
        <v>0</v>
      </c>
      <c r="F12" s="1"/>
      <c r="G12" s="2"/>
      <c r="H12" s="2"/>
      <c r="I12" s="2"/>
      <c r="J12" s="2"/>
    </row>
    <row r="13" spans="2:10" ht="18">
      <c r="B13" s="1"/>
      <c r="C13" s="1"/>
      <c r="D13" s="1"/>
      <c r="E13" s="1"/>
      <c r="F13" s="1"/>
      <c r="G13" s="2"/>
      <c r="H13" s="2"/>
      <c r="I13" s="2"/>
      <c r="J13" s="2"/>
    </row>
    <row r="14" spans="2:7" ht="18">
      <c r="B14" s="1" t="s">
        <v>19</v>
      </c>
      <c r="D14" s="1"/>
      <c r="E14" s="1"/>
      <c r="F14" s="1"/>
      <c r="G14" s="1"/>
    </row>
    <row r="15" spans="2:7" ht="18">
      <c r="B15" s="1" t="s">
        <v>62</v>
      </c>
      <c r="G15" s="1"/>
    </row>
    <row r="16" spans="2:6" ht="18">
      <c r="B16" s="1" t="s">
        <v>84</v>
      </c>
      <c r="D16" s="1">
        <f>ROUND((D9*79.6%),2)</f>
        <v>216169.45</v>
      </c>
      <c r="E16" s="1" t="s">
        <v>0</v>
      </c>
      <c r="F16" s="1"/>
    </row>
    <row r="17" spans="2:7" ht="18">
      <c r="B17" s="1" t="s">
        <v>67</v>
      </c>
      <c r="C17" s="1"/>
      <c r="G17" s="1"/>
    </row>
    <row r="18" spans="2:7" ht="18">
      <c r="B18" s="1" t="s">
        <v>64</v>
      </c>
      <c r="D18" s="1">
        <f>ROUND((D9*9.7%),2)</f>
        <v>26342.26</v>
      </c>
      <c r="E18" s="1" t="s">
        <v>0</v>
      </c>
      <c r="F18" s="1"/>
      <c r="G18" s="1"/>
    </row>
    <row r="19" spans="2:8" ht="18">
      <c r="B19" s="1" t="s">
        <v>65</v>
      </c>
      <c r="D19" s="1">
        <f>ROUND((D9*5.9%),2)</f>
        <v>16022.61</v>
      </c>
      <c r="E19" s="1" t="s">
        <v>0</v>
      </c>
      <c r="F19" s="1"/>
      <c r="G19" s="1"/>
      <c r="H19" s="2"/>
    </row>
    <row r="20" spans="2:8" ht="18">
      <c r="B20" s="1" t="s">
        <v>102</v>
      </c>
      <c r="C20" s="1"/>
      <c r="D20" s="1">
        <v>3000</v>
      </c>
      <c r="E20" s="1" t="s">
        <v>0</v>
      </c>
      <c r="F20" s="1"/>
      <c r="G20" s="1"/>
      <c r="H20" s="1"/>
    </row>
    <row r="21" spans="2:5" ht="18">
      <c r="B21" s="1" t="s">
        <v>21</v>
      </c>
      <c r="C21" s="1"/>
      <c r="D21" s="1">
        <v>17700</v>
      </c>
      <c r="E21" s="1" t="s">
        <v>0</v>
      </c>
    </row>
    <row r="22" spans="2:5" ht="18">
      <c r="B22" s="1" t="s">
        <v>7</v>
      </c>
      <c r="C22" s="1"/>
      <c r="D22" s="1">
        <v>1600</v>
      </c>
      <c r="E22" s="1" t="s">
        <v>0</v>
      </c>
    </row>
    <row r="23" spans="2:6" ht="18">
      <c r="B23" s="1" t="s">
        <v>47</v>
      </c>
      <c r="D23" s="1">
        <f>D16+D20+D21+D22</f>
        <v>238469.45</v>
      </c>
      <c r="E23" s="1" t="s">
        <v>0</v>
      </c>
      <c r="F23" s="1"/>
    </row>
    <row r="25" ht="18">
      <c r="B25" s="1" t="s">
        <v>61</v>
      </c>
    </row>
    <row r="26" spans="2:6" ht="18">
      <c r="B26" s="1" t="s">
        <v>176</v>
      </c>
      <c r="D26" s="1">
        <f>D7+D11-D23</f>
        <v>-1276.1900000000314</v>
      </c>
      <c r="E26" s="1" t="s">
        <v>0</v>
      </c>
      <c r="F26" s="1"/>
    </row>
    <row r="27" ht="18">
      <c r="B27" s="1"/>
    </row>
    <row r="28" spans="2:6" ht="18">
      <c r="B28" s="1" t="s">
        <v>48</v>
      </c>
      <c r="F28" s="1"/>
    </row>
    <row r="29" spans="2:5" ht="18">
      <c r="B29" s="1" t="s">
        <v>176</v>
      </c>
      <c r="C29" s="1"/>
      <c r="D29" s="1">
        <v>12902.98</v>
      </c>
      <c r="E29" s="1" t="s">
        <v>0</v>
      </c>
    </row>
    <row r="30" spans="2:6" ht="18">
      <c r="B30" s="1"/>
      <c r="D30" s="1"/>
      <c r="F30" s="1"/>
    </row>
    <row r="31" spans="2:5" ht="18">
      <c r="B31" s="1"/>
      <c r="D31" s="1"/>
      <c r="E31" s="1"/>
    </row>
    <row r="32" ht="12.75">
      <c r="B32" t="s">
        <v>57</v>
      </c>
    </row>
    <row r="33" ht="18">
      <c r="F33" s="1"/>
    </row>
    <row r="34" ht="12.75">
      <c r="B34" t="s">
        <v>58</v>
      </c>
    </row>
    <row r="42" ht="12.75">
      <c r="B42" t="s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2.00390625" style="0" customWidth="1"/>
    <col min="2" max="2" width="19.875" style="0" customWidth="1"/>
    <col min="3" max="3" width="28.75390625" style="0" customWidth="1"/>
    <col min="4" max="4" width="19.125" style="0" customWidth="1"/>
    <col min="5" max="5" width="8.25390625" style="0" customWidth="1"/>
    <col min="6" max="6" width="13.375" style="0" customWidth="1"/>
    <col min="8" max="8" width="10.875" style="0" customWidth="1"/>
    <col min="9" max="9" width="12.75390625" style="0" customWidth="1"/>
    <col min="10" max="10" width="13.125" style="0" customWidth="1"/>
    <col min="11" max="11" width="12.125" style="0" customWidth="1"/>
  </cols>
  <sheetData>
    <row r="1" spans="2:8" ht="18">
      <c r="B1" s="1"/>
      <c r="C1" s="1"/>
      <c r="D1" s="1"/>
      <c r="E1" s="1"/>
      <c r="F1" s="1"/>
      <c r="G1" s="2"/>
      <c r="H1" s="1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198</v>
      </c>
      <c r="C3" s="1"/>
      <c r="D3" s="1"/>
      <c r="E3" s="1"/>
      <c r="F3" s="1"/>
      <c r="G3" s="15"/>
      <c r="H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18">
      <c r="B6" s="1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-9306.06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K8" s="2"/>
    </row>
    <row r="9" spans="2:6" ht="18">
      <c r="B9" s="1" t="s">
        <v>83</v>
      </c>
      <c r="C9" s="1"/>
      <c r="D9" s="1">
        <v>73266.33</v>
      </c>
      <c r="E9" s="1" t="s">
        <v>0</v>
      </c>
      <c r="F9" s="1"/>
    </row>
    <row r="10" spans="2:11" ht="18">
      <c r="B10" s="1" t="s">
        <v>36</v>
      </c>
      <c r="C10" s="1"/>
      <c r="D10" s="1"/>
      <c r="E10" s="1"/>
      <c r="F10" s="1"/>
      <c r="K10" s="2"/>
    </row>
    <row r="11" spans="2:11" ht="18">
      <c r="B11" s="1" t="s">
        <v>83</v>
      </c>
      <c r="C11" s="1"/>
      <c r="D11" s="1">
        <v>59431.65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8498.73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7" ht="18">
      <c r="B14" s="1" t="s">
        <v>19</v>
      </c>
      <c r="D14" s="1"/>
      <c r="E14" s="1"/>
      <c r="F14" s="1"/>
      <c r="G14" s="1"/>
    </row>
    <row r="15" spans="2:7" ht="18">
      <c r="B15" s="1" t="s">
        <v>62</v>
      </c>
      <c r="G15" s="1"/>
    </row>
    <row r="16" spans="2:11" ht="18">
      <c r="B16" s="1" t="s">
        <v>84</v>
      </c>
      <c r="D16" s="1">
        <f>ROUND((D9*79.6%),2)</f>
        <v>58320</v>
      </c>
      <c r="E16" s="1" t="s">
        <v>0</v>
      </c>
      <c r="F16" s="1"/>
      <c r="K16" s="2"/>
    </row>
    <row r="17" spans="2:11" ht="18">
      <c r="B17" s="1" t="s">
        <v>67</v>
      </c>
      <c r="C17" s="1"/>
      <c r="K17" s="2"/>
    </row>
    <row r="18" spans="2:11" ht="18">
      <c r="B18" s="1" t="s">
        <v>64</v>
      </c>
      <c r="D18" s="1">
        <f>ROUND((D9*9.7%),2)</f>
        <v>7106.83</v>
      </c>
      <c r="E18" s="1" t="s">
        <v>0</v>
      </c>
      <c r="F18" s="1"/>
      <c r="K18" s="2"/>
    </row>
    <row r="19" spans="2:8" ht="18">
      <c r="B19" s="1" t="s">
        <v>65</v>
      </c>
      <c r="D19" s="1">
        <f>ROUND((D9*5.9%),2)</f>
        <v>4322.71</v>
      </c>
      <c r="E19" s="1" t="s">
        <v>0</v>
      </c>
      <c r="F19" s="1"/>
      <c r="G19" s="1"/>
      <c r="H19" s="2"/>
    </row>
    <row r="20" spans="2:11" ht="18">
      <c r="B20" s="1" t="s">
        <v>20</v>
      </c>
      <c r="C20" s="1"/>
      <c r="D20" s="1">
        <v>400</v>
      </c>
      <c r="E20" s="1" t="s">
        <v>0</v>
      </c>
      <c r="F20" s="1"/>
      <c r="G20" s="1"/>
      <c r="H20" s="1"/>
      <c r="K20" s="2"/>
    </row>
    <row r="21" spans="2:5" ht="18">
      <c r="B21" s="1" t="s">
        <v>311</v>
      </c>
      <c r="C21" s="1"/>
      <c r="D21" s="1">
        <v>1500</v>
      </c>
      <c r="E21" s="1" t="s">
        <v>0</v>
      </c>
    </row>
    <row r="22" spans="2:11" ht="18">
      <c r="B22" s="1" t="s">
        <v>47</v>
      </c>
      <c r="D22" s="1">
        <f>D16+D21+D20+D21</f>
        <v>61720</v>
      </c>
      <c r="E22" s="1" t="s">
        <v>0</v>
      </c>
      <c r="F22" s="1"/>
      <c r="K22" s="2"/>
    </row>
    <row r="24" ht="18">
      <c r="B24" s="1" t="s">
        <v>61</v>
      </c>
    </row>
    <row r="25" spans="2:6" ht="18">
      <c r="B25" s="1" t="s">
        <v>176</v>
      </c>
      <c r="D25" s="1">
        <f>D7+D11-D22</f>
        <v>-11594.409999999996</v>
      </c>
      <c r="E25" s="1" t="s">
        <v>0</v>
      </c>
      <c r="F25" s="1"/>
    </row>
    <row r="26" ht="18">
      <c r="B26" s="1"/>
    </row>
    <row r="27" spans="2:6" ht="18">
      <c r="B27" s="1" t="s">
        <v>48</v>
      </c>
      <c r="F27" s="1"/>
    </row>
    <row r="28" spans="2:5" ht="18">
      <c r="B28" s="1" t="s">
        <v>176</v>
      </c>
      <c r="C28" s="1"/>
      <c r="D28" s="1">
        <v>26874.92</v>
      </c>
      <c r="E28" s="1" t="s">
        <v>0</v>
      </c>
    </row>
    <row r="29" spans="2:6" ht="18">
      <c r="B29" s="1"/>
      <c r="D29" s="1"/>
      <c r="F29" s="1"/>
    </row>
    <row r="30" spans="2:5" ht="18">
      <c r="B30" s="1"/>
      <c r="D30" s="1"/>
      <c r="E30" s="1"/>
    </row>
    <row r="31" ht="12.75">
      <c r="B31" t="s">
        <v>57</v>
      </c>
    </row>
    <row r="32" spans="1:10" s="1" customFormat="1" ht="18">
      <c r="A32"/>
      <c r="B32"/>
      <c r="C32"/>
      <c r="D32"/>
      <c r="E32"/>
      <c r="G32"/>
      <c r="H32"/>
      <c r="I32"/>
      <c r="J32"/>
    </row>
    <row r="33" ht="12.75">
      <c r="B33" t="s">
        <v>58</v>
      </c>
    </row>
  </sheetData>
  <sheetProtection/>
  <printOptions/>
  <pageMargins left="0.29" right="0.26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1.00390625" style="0" customWidth="1"/>
    <col min="2" max="2" width="20.25390625" style="0" customWidth="1"/>
    <col min="3" max="3" width="28.25390625" style="0" customWidth="1"/>
    <col min="4" max="4" width="17.875" style="0" customWidth="1"/>
    <col min="5" max="5" width="6.375" style="0" customWidth="1"/>
    <col min="6" max="6" width="14.75390625" style="0" bestFit="1" customWidth="1"/>
    <col min="8" max="8" width="10.75390625" style="0" customWidth="1"/>
    <col min="9" max="10" width="12.25390625" style="0" customWidth="1"/>
    <col min="11" max="11" width="11.125" style="0" customWidth="1"/>
  </cols>
  <sheetData>
    <row r="1" spans="2:8" ht="20.25">
      <c r="B1" s="7"/>
      <c r="C1" s="1"/>
      <c r="D1" s="1"/>
      <c r="E1" s="1"/>
      <c r="F1" s="1"/>
      <c r="G1" s="2"/>
      <c r="H1" s="1"/>
    </row>
    <row r="2" spans="2:11" ht="18">
      <c r="B2" s="1" t="s">
        <v>63</v>
      </c>
      <c r="C2" s="1"/>
      <c r="D2" s="1"/>
      <c r="E2" s="1"/>
      <c r="F2" s="1"/>
      <c r="G2" s="15"/>
      <c r="H2" s="2"/>
      <c r="J2" s="2"/>
      <c r="K2" s="2"/>
    </row>
    <row r="3" spans="2:11" ht="18">
      <c r="B3" s="1" t="s">
        <v>199</v>
      </c>
      <c r="C3" s="1"/>
      <c r="D3" s="1"/>
      <c r="E3" s="1"/>
      <c r="F3" s="1"/>
      <c r="G3" s="15"/>
      <c r="H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-268164.43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J8" s="2"/>
      <c r="K8" s="2"/>
    </row>
    <row r="9" spans="2:11" ht="18">
      <c r="B9" s="1" t="s">
        <v>83</v>
      </c>
      <c r="C9" s="1"/>
      <c r="D9" s="1">
        <v>1247008.77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1190433.03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ROUND((D11*9.1%),2)</f>
        <v>108329.41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H14" s="2"/>
      <c r="I14" s="2"/>
      <c r="J14" s="2"/>
      <c r="M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ROUND((D9*90.9%),2)</f>
        <v>1133530.97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2"/>
      <c r="I17" s="2"/>
      <c r="J17" s="2"/>
      <c r="K17" s="2"/>
    </row>
    <row r="18" spans="2:11" ht="18">
      <c r="B18" s="1" t="s">
        <v>64</v>
      </c>
      <c r="D18" s="1">
        <f>ROUND((D9*6%),2)</f>
        <v>74820.53</v>
      </c>
      <c r="E18" s="1" t="s">
        <v>0</v>
      </c>
      <c r="F18" s="10"/>
      <c r="K18" s="2"/>
    </row>
    <row r="19" spans="2:11" ht="18">
      <c r="B19" s="1" t="s">
        <v>65</v>
      </c>
      <c r="D19" s="1">
        <f>ROUND((D9*3.6%),2)</f>
        <v>44892.32</v>
      </c>
      <c r="E19" s="1" t="s">
        <v>0</v>
      </c>
      <c r="F19" s="10"/>
      <c r="K19" s="2"/>
    </row>
    <row r="20" spans="2:11" ht="18">
      <c r="B20" s="1" t="s">
        <v>66</v>
      </c>
      <c r="C20" s="1"/>
      <c r="D20" s="1">
        <f>ROUND((D9*22.6%),2)</f>
        <v>281823.98</v>
      </c>
      <c r="E20" s="1" t="s">
        <v>0</v>
      </c>
      <c r="F20" s="10"/>
      <c r="K20" s="2"/>
    </row>
    <row r="21" spans="2:8" ht="18">
      <c r="B21" s="1" t="s">
        <v>90</v>
      </c>
      <c r="C21" s="1"/>
      <c r="D21" s="1"/>
      <c r="E21" s="1"/>
      <c r="F21" s="1"/>
      <c r="G21" s="1"/>
      <c r="H21" s="1"/>
    </row>
    <row r="22" spans="2:8" ht="18">
      <c r="B22" s="1" t="s">
        <v>3</v>
      </c>
      <c r="C22" s="1"/>
      <c r="D22" s="1">
        <v>37500</v>
      </c>
      <c r="E22" s="1" t="s">
        <v>0</v>
      </c>
      <c r="F22" s="1"/>
      <c r="G22" s="1"/>
      <c r="H22" s="1"/>
    </row>
    <row r="23" spans="2:8" ht="18">
      <c r="B23" s="1" t="s">
        <v>7</v>
      </c>
      <c r="C23" s="1"/>
      <c r="D23" s="1">
        <v>2400</v>
      </c>
      <c r="E23" s="1" t="s">
        <v>0</v>
      </c>
      <c r="F23" s="1"/>
      <c r="G23" s="1"/>
      <c r="H23" s="1"/>
    </row>
    <row r="24" spans="2:8" ht="18">
      <c r="B24" s="1" t="s">
        <v>15</v>
      </c>
      <c r="C24" s="1"/>
      <c r="D24" s="1">
        <v>1900</v>
      </c>
      <c r="E24" s="1" t="s">
        <v>0</v>
      </c>
      <c r="F24" s="1"/>
      <c r="G24" s="1"/>
      <c r="H24" s="1"/>
    </row>
    <row r="25" spans="2:8" ht="18">
      <c r="B25" s="1" t="s">
        <v>91</v>
      </c>
      <c r="C25" s="1"/>
      <c r="D25" s="1">
        <f>D22+D23+D24</f>
        <v>41800</v>
      </c>
      <c r="E25" s="1" t="s">
        <v>0</v>
      </c>
      <c r="F25" s="1"/>
      <c r="G25" s="1"/>
      <c r="H25" s="1"/>
    </row>
    <row r="26" spans="2:8" ht="18">
      <c r="B26" s="1" t="s">
        <v>30</v>
      </c>
      <c r="D26" s="1">
        <f>D16+D25</f>
        <v>1175330.97</v>
      </c>
      <c r="E26" s="1" t="s">
        <v>0</v>
      </c>
      <c r="H26" s="1"/>
    </row>
    <row r="28" ht="18">
      <c r="B28" s="1" t="s">
        <v>61</v>
      </c>
    </row>
    <row r="29" spans="2:5" ht="18">
      <c r="B29" s="1" t="s">
        <v>176</v>
      </c>
      <c r="D29" s="1">
        <f>D7+D11-D26</f>
        <v>-253062.36999999988</v>
      </c>
      <c r="E29" s="1" t="s">
        <v>0</v>
      </c>
    </row>
    <row r="30" ht="18">
      <c r="B30" s="1"/>
    </row>
    <row r="31" spans="2:5" ht="18">
      <c r="B31" s="1" t="s">
        <v>48</v>
      </c>
      <c r="C31" s="13"/>
      <c r="D31" s="13"/>
      <c r="E31" s="13"/>
    </row>
    <row r="32" spans="2:5" ht="18">
      <c r="B32" s="1" t="s">
        <v>176</v>
      </c>
      <c r="C32" s="13"/>
      <c r="D32" s="1">
        <v>238690.94</v>
      </c>
      <c r="E32" s="1" t="s">
        <v>0</v>
      </c>
    </row>
    <row r="33" spans="2:5" ht="18">
      <c r="B33" s="1"/>
      <c r="C33" s="13"/>
      <c r="D33" s="1"/>
      <c r="E33" s="1"/>
    </row>
    <row r="34" spans="2:5" ht="18">
      <c r="B34" s="1"/>
      <c r="C34" s="13"/>
      <c r="D34" s="1"/>
      <c r="E34" s="1"/>
    </row>
    <row r="35" spans="2:5" ht="18">
      <c r="B35" s="1"/>
      <c r="C35" s="13"/>
      <c r="D35" s="1"/>
      <c r="E35" s="1"/>
    </row>
    <row r="36" spans="2:5" ht="18">
      <c r="B36" s="1"/>
      <c r="C36" s="13"/>
      <c r="D36" s="1"/>
      <c r="E36" s="1"/>
    </row>
    <row r="37" ht="12.75">
      <c r="B37" t="s">
        <v>57</v>
      </c>
    </row>
    <row r="39" ht="12.75">
      <c r="B39" t="s">
        <v>58</v>
      </c>
    </row>
  </sheetData>
  <sheetProtection/>
  <printOptions/>
  <pageMargins left="0.75" right="0.42" top="0.24" bottom="0.19" header="0.2" footer="0.19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M44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0.6171875" style="0" customWidth="1"/>
    <col min="2" max="2" width="20.00390625" style="0" customWidth="1"/>
    <col min="3" max="3" width="29.625" style="0" customWidth="1"/>
    <col min="4" max="4" width="16.00390625" style="0" customWidth="1"/>
    <col min="5" max="6" width="14.625" style="0" customWidth="1"/>
    <col min="8" max="8" width="10.625" style="0" customWidth="1"/>
    <col min="9" max="9" width="12.875" style="0" customWidth="1"/>
    <col min="10" max="10" width="14.875" style="0" customWidth="1"/>
    <col min="11" max="11" width="15.875" style="0" customWidth="1"/>
  </cols>
  <sheetData>
    <row r="1" spans="2:8" ht="20.25">
      <c r="B1" s="7"/>
      <c r="C1" s="1"/>
      <c r="D1" s="1"/>
      <c r="E1" s="1"/>
      <c r="F1" s="1"/>
      <c r="G1" s="2"/>
      <c r="H1" s="1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200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5939.96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334489.26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327174.34</v>
      </c>
      <c r="E11" s="1" t="s">
        <v>0</v>
      </c>
      <c r="F11" s="1"/>
      <c r="G11" s="2"/>
      <c r="H11" s="2"/>
      <c r="J11" s="2"/>
      <c r="K11" s="2"/>
    </row>
    <row r="12" spans="2:11" ht="18">
      <c r="B12" s="1" t="s">
        <v>69</v>
      </c>
      <c r="D12" s="1">
        <f>ROUND((D11*14.3%),2)</f>
        <v>46785.93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M14" s="2"/>
    </row>
    <row r="15" spans="2:12" ht="18">
      <c r="B15" s="1" t="s">
        <v>62</v>
      </c>
      <c r="G15" s="1"/>
      <c r="H15" s="2"/>
      <c r="I15" s="2"/>
      <c r="J15" s="2"/>
      <c r="K15" s="2"/>
      <c r="L15" s="1"/>
    </row>
    <row r="16" spans="2:11" ht="18">
      <c r="B16" s="1" t="s">
        <v>84</v>
      </c>
      <c r="D16" s="1">
        <f>ROUND((D9*79.6%),2)</f>
        <v>266253.45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H17" s="2"/>
      <c r="I17" s="2"/>
      <c r="J17" s="2"/>
      <c r="K17" s="2"/>
    </row>
    <row r="18" spans="2:10" ht="18">
      <c r="B18" s="1" t="s">
        <v>64</v>
      </c>
      <c r="D18" s="1">
        <f>ROUND((D9*9.7%),2)</f>
        <v>32445.46</v>
      </c>
      <c r="E18" s="1" t="s">
        <v>0</v>
      </c>
      <c r="F18" s="1"/>
      <c r="H18" s="2"/>
      <c r="I18" s="2"/>
      <c r="J18" s="2"/>
    </row>
    <row r="19" spans="2:11" ht="18">
      <c r="B19" s="1" t="s">
        <v>65</v>
      </c>
      <c r="D19" s="1">
        <f>ROUND((D9*5.9%),2)</f>
        <v>19734.87</v>
      </c>
      <c r="E19" s="1" t="s">
        <v>0</v>
      </c>
      <c r="F19" s="1"/>
      <c r="K19" s="2"/>
    </row>
    <row r="20" spans="2:11" ht="18">
      <c r="B20" s="1" t="s">
        <v>113</v>
      </c>
      <c r="C20" s="1"/>
      <c r="D20" s="1">
        <v>9500</v>
      </c>
      <c r="E20" s="1" t="s">
        <v>0</v>
      </c>
      <c r="F20" s="1"/>
      <c r="H20" s="1"/>
      <c r="I20" s="2"/>
      <c r="J20" s="2"/>
      <c r="K20" s="2"/>
    </row>
    <row r="21" spans="2:8" ht="18">
      <c r="B21" s="1" t="s">
        <v>114</v>
      </c>
      <c r="C21" s="1"/>
      <c r="D21" s="1">
        <v>6800</v>
      </c>
      <c r="E21" s="1" t="s">
        <v>0</v>
      </c>
      <c r="H21" s="1"/>
    </row>
    <row r="22" spans="2:8" ht="18">
      <c r="B22" s="1" t="s">
        <v>24</v>
      </c>
      <c r="C22" s="1"/>
      <c r="D22" s="1">
        <v>8100</v>
      </c>
      <c r="E22" s="1" t="s">
        <v>0</v>
      </c>
      <c r="H22" s="1"/>
    </row>
    <row r="23" spans="2:8" ht="18">
      <c r="B23" s="1" t="s">
        <v>15</v>
      </c>
      <c r="C23" s="1"/>
      <c r="D23" s="1">
        <v>18250</v>
      </c>
      <c r="E23" s="1" t="s">
        <v>0</v>
      </c>
      <c r="H23" s="1"/>
    </row>
    <row r="24" spans="2:8" ht="18">
      <c r="B24" s="1" t="s">
        <v>109</v>
      </c>
      <c r="C24" s="1"/>
      <c r="D24" s="1">
        <v>1800</v>
      </c>
      <c r="E24" s="1" t="s">
        <v>0</v>
      </c>
      <c r="H24" s="1"/>
    </row>
    <row r="25" spans="2:8" ht="18">
      <c r="B25" s="1" t="s">
        <v>15</v>
      </c>
      <c r="C25" s="1"/>
      <c r="D25" s="1">
        <v>1000</v>
      </c>
      <c r="E25" s="1" t="s">
        <v>0</v>
      </c>
      <c r="H25" s="1"/>
    </row>
    <row r="26" spans="2:8" ht="18">
      <c r="B26" s="1" t="s">
        <v>312</v>
      </c>
      <c r="C26" s="1"/>
      <c r="D26" s="1">
        <v>16200</v>
      </c>
      <c r="E26" s="1" t="s">
        <v>0</v>
      </c>
      <c r="H26" s="1"/>
    </row>
    <row r="27" spans="2:11" ht="18">
      <c r="B27" s="1" t="s">
        <v>47</v>
      </c>
      <c r="D27" s="1">
        <f>D16+D20+D21+D22+D23+D24+D25+D26</f>
        <v>327903.45</v>
      </c>
      <c r="E27" s="1" t="s">
        <v>0</v>
      </c>
      <c r="F27" s="1"/>
      <c r="H27" s="1"/>
      <c r="I27" s="2"/>
      <c r="J27" s="2"/>
      <c r="K27" s="2"/>
    </row>
    <row r="28" spans="7:11" ht="18">
      <c r="G28" s="1"/>
      <c r="H28" s="1"/>
      <c r="I28" s="2"/>
      <c r="J28" s="2"/>
      <c r="K28" s="2"/>
    </row>
    <row r="29" spans="2:11" ht="18">
      <c r="B29" s="1" t="s">
        <v>61</v>
      </c>
      <c r="I29" s="2"/>
      <c r="J29" s="2"/>
      <c r="K29" s="2"/>
    </row>
    <row r="30" spans="2:11" s="1" customFormat="1" ht="18">
      <c r="B30" s="1" t="s">
        <v>176</v>
      </c>
      <c r="C30"/>
      <c r="D30" s="1">
        <f>D7+D11-D27</f>
        <v>5210.850000000035</v>
      </c>
      <c r="E30" s="1" t="s">
        <v>0</v>
      </c>
      <c r="I30" s="2"/>
      <c r="J30" s="2"/>
      <c r="K30" s="2"/>
    </row>
    <row r="31" spans="3:11" s="1" customFormat="1" ht="18">
      <c r="C31"/>
      <c r="D31"/>
      <c r="E31"/>
      <c r="F31"/>
      <c r="H31" s="2"/>
      <c r="I31" s="2"/>
      <c r="J31" s="2"/>
      <c r="K31" s="2"/>
    </row>
    <row r="32" spans="2:11" s="1" customFormat="1" ht="18">
      <c r="B32" s="1" t="s">
        <v>48</v>
      </c>
      <c r="C32"/>
      <c r="D32"/>
      <c r="E32"/>
      <c r="H32" s="2"/>
      <c r="I32" s="2"/>
      <c r="J32" s="2"/>
      <c r="K32" s="2"/>
    </row>
    <row r="33" spans="2:11" s="1" customFormat="1" ht="18">
      <c r="B33" s="1" t="s">
        <v>176</v>
      </c>
      <c r="D33" s="1">
        <v>86148.53</v>
      </c>
      <c r="E33" s="1" t="s">
        <v>0</v>
      </c>
      <c r="F33"/>
      <c r="H33" s="2"/>
      <c r="I33" s="2"/>
      <c r="J33" s="2"/>
      <c r="K33" s="2"/>
    </row>
    <row r="34" spans="3:11" s="1" customFormat="1" ht="18">
      <c r="C34"/>
      <c r="E34"/>
      <c r="H34"/>
      <c r="I34" s="2"/>
      <c r="J34" s="2"/>
      <c r="K34" s="2"/>
    </row>
    <row r="35" spans="3:10" s="1" customFormat="1" ht="18">
      <c r="C35"/>
      <c r="F35"/>
      <c r="H35"/>
      <c r="I35" s="2"/>
      <c r="J35" s="2"/>
    </row>
    <row r="36" ht="12.75">
      <c r="B36" t="s">
        <v>57</v>
      </c>
    </row>
    <row r="37" ht="18">
      <c r="F37" s="1"/>
    </row>
    <row r="38" ht="12.75">
      <c r="B38" t="s">
        <v>58</v>
      </c>
    </row>
    <row r="39" spans="2:6" s="1" customFormat="1" ht="18">
      <c r="B39"/>
      <c r="C39"/>
      <c r="D39"/>
      <c r="E39"/>
      <c r="F39"/>
    </row>
    <row r="40" ht="18">
      <c r="B40" s="1"/>
    </row>
    <row r="41" spans="2:5" ht="18">
      <c r="B41" s="1"/>
      <c r="D41" s="1"/>
      <c r="E41" s="1"/>
    </row>
    <row r="42" ht="18">
      <c r="B42" s="1"/>
    </row>
    <row r="43" ht="18">
      <c r="B43" s="1"/>
    </row>
    <row r="44" spans="2:5" ht="18">
      <c r="B44" s="1"/>
      <c r="D44" s="1"/>
      <c r="E44" s="1"/>
    </row>
  </sheetData>
  <sheetProtection/>
  <printOptions/>
  <pageMargins left="0.19" right="0.21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M3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21.375" style="0" customWidth="1"/>
    <col min="4" max="4" width="16.375" style="0" customWidth="1"/>
    <col min="5" max="6" width="16.00390625" style="0" customWidth="1"/>
    <col min="9" max="9" width="11.625" style="0" customWidth="1"/>
    <col min="10" max="10" width="12.125" style="0" customWidth="1"/>
    <col min="11" max="11" width="11.00390625" style="0" customWidth="1"/>
  </cols>
  <sheetData>
    <row r="1" spans="2:8" ht="18">
      <c r="B1" s="1"/>
      <c r="C1" s="1"/>
      <c r="D1" s="1"/>
      <c r="E1" s="1"/>
      <c r="F1" s="1"/>
      <c r="G1" s="2"/>
      <c r="H1" s="1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201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-1665.32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42534.3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37412.36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ROUND((D11*14.9%),2)</f>
        <v>5574.44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M14" s="2"/>
    </row>
    <row r="15" spans="2:10" ht="18">
      <c r="B15" s="1" t="s">
        <v>62</v>
      </c>
      <c r="G15" s="1"/>
      <c r="H15" s="2"/>
      <c r="I15" s="2"/>
      <c r="J15" s="2"/>
    </row>
    <row r="16" spans="2:11" ht="18">
      <c r="B16" s="1" t="s">
        <v>84</v>
      </c>
      <c r="D16" s="1">
        <f>ROUND((D9*85.1%),2)</f>
        <v>36196.69</v>
      </c>
      <c r="E16" s="1" t="s">
        <v>0</v>
      </c>
      <c r="F16" s="1"/>
      <c r="H16" s="2"/>
      <c r="I16" s="2"/>
      <c r="J16" s="2"/>
      <c r="K16" s="2"/>
    </row>
    <row r="17" spans="2:11" ht="18">
      <c r="B17" s="1" t="s">
        <v>67</v>
      </c>
      <c r="C17" s="1"/>
      <c r="K17" s="2"/>
    </row>
    <row r="18" spans="2:11" ht="18">
      <c r="B18" s="1" t="s">
        <v>64</v>
      </c>
      <c r="D18" s="1">
        <f>ROUND((D9*10%),2)</f>
        <v>4253.43</v>
      </c>
      <c r="E18" s="1" t="s">
        <v>0</v>
      </c>
      <c r="F18" s="1"/>
      <c r="K18" s="2"/>
    </row>
    <row r="19" spans="2:11" ht="18">
      <c r="B19" s="1" t="s">
        <v>65</v>
      </c>
      <c r="D19" s="1">
        <f>ROUND((D8*6%),2)</f>
        <v>0</v>
      </c>
      <c r="E19" s="1" t="s">
        <v>0</v>
      </c>
      <c r="F19" s="1"/>
      <c r="G19" s="1"/>
      <c r="H19" s="1"/>
      <c r="I19" s="2"/>
      <c r="J19" s="2"/>
      <c r="K19" s="2"/>
    </row>
    <row r="20" spans="2:11" ht="18">
      <c r="B20" s="1" t="s">
        <v>310</v>
      </c>
      <c r="D20" s="1">
        <v>3000</v>
      </c>
      <c r="E20" s="1" t="s">
        <v>0</v>
      </c>
      <c r="F20" s="1"/>
      <c r="G20" s="1"/>
      <c r="H20" s="1"/>
      <c r="I20" s="2"/>
      <c r="J20" s="2"/>
      <c r="K20" s="2"/>
    </row>
    <row r="21" spans="2:8" ht="18">
      <c r="B21" s="1"/>
      <c r="C21" s="1"/>
      <c r="D21" s="1"/>
      <c r="E21" s="1"/>
      <c r="H21" s="1"/>
    </row>
    <row r="22" spans="2:11" ht="18">
      <c r="B22" s="1"/>
      <c r="C22" s="1"/>
      <c r="D22" s="1"/>
      <c r="E22" s="1"/>
      <c r="H22" s="1"/>
      <c r="I22" s="2"/>
      <c r="J22" s="2"/>
      <c r="K22" s="2"/>
    </row>
    <row r="23" spans="2:5" ht="18">
      <c r="B23" s="1" t="s">
        <v>47</v>
      </c>
      <c r="C23" s="1"/>
      <c r="D23" s="1">
        <f>D16+D20</f>
        <v>39196.69</v>
      </c>
      <c r="E23" s="1" t="s">
        <v>0</v>
      </c>
    </row>
    <row r="25" ht="18">
      <c r="B25" s="1" t="s">
        <v>61</v>
      </c>
    </row>
    <row r="26" spans="2:6" ht="18">
      <c r="B26" s="1" t="s">
        <v>176</v>
      </c>
      <c r="D26" s="1">
        <f>D7+D11-D23</f>
        <v>-3449.6500000000015</v>
      </c>
      <c r="E26" s="1" t="s">
        <v>0</v>
      </c>
      <c r="F26" s="1"/>
    </row>
    <row r="27" ht="18">
      <c r="B27" s="1"/>
    </row>
    <row r="28" spans="2:8" ht="18">
      <c r="B28" s="1" t="s">
        <v>48</v>
      </c>
      <c r="F28" s="1"/>
      <c r="H28" s="2"/>
    </row>
    <row r="29" spans="2:5" ht="18">
      <c r="B29" s="1" t="s">
        <v>176</v>
      </c>
      <c r="D29" s="1">
        <v>18070.2</v>
      </c>
      <c r="E29" s="1" t="s">
        <v>0</v>
      </c>
    </row>
    <row r="30" spans="2:6" ht="18">
      <c r="B30" s="1"/>
      <c r="D30" s="1"/>
      <c r="E30" s="1"/>
      <c r="F30" s="1"/>
    </row>
    <row r="32" ht="18">
      <c r="B32" s="1"/>
    </row>
    <row r="33" ht="18">
      <c r="B33" s="1"/>
    </row>
    <row r="34" spans="2:6" ht="18">
      <c r="B34" s="1"/>
      <c r="D34" s="1"/>
      <c r="E34" s="1"/>
      <c r="F34" s="1"/>
    </row>
    <row r="36" ht="12.75">
      <c r="B36" t="s">
        <v>57</v>
      </c>
    </row>
    <row r="38" ht="12.75">
      <c r="B38" t="s">
        <v>58</v>
      </c>
    </row>
  </sheetData>
  <sheetProtection/>
  <printOptions/>
  <pageMargins left="0.33" right="0.33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M43"/>
  <sheetViews>
    <sheetView zoomScalePageLayoutView="0" workbookViewId="0" topLeftCell="F1">
      <selection activeCell="H1" sqref="H1:R16384"/>
    </sheetView>
  </sheetViews>
  <sheetFormatPr defaultColWidth="9.00390625" defaultRowHeight="12.75"/>
  <cols>
    <col min="1" max="1" width="4.125" style="0" customWidth="1"/>
    <col min="2" max="2" width="19.75390625" style="0" customWidth="1"/>
    <col min="3" max="3" width="20.375" style="0" customWidth="1"/>
    <col min="4" max="4" width="19.125" style="0" customWidth="1"/>
    <col min="5" max="5" width="9.25390625" style="0" customWidth="1"/>
    <col min="6" max="6" width="14.25390625" style="0" customWidth="1"/>
    <col min="9" max="9" width="14.875" style="0" customWidth="1"/>
    <col min="10" max="10" width="12.00390625" style="0" customWidth="1"/>
    <col min="11" max="11" width="12.625" style="0" customWidth="1"/>
    <col min="12" max="12" width="11.7539062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202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-31744.69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235474.37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2" ht="18">
      <c r="B11" s="1" t="s">
        <v>83</v>
      </c>
      <c r="C11" s="1"/>
      <c r="D11" s="1">
        <v>224506.15</v>
      </c>
      <c r="E11" s="1" t="s">
        <v>0</v>
      </c>
      <c r="F11" s="1"/>
      <c r="G11" s="1"/>
      <c r="H11" s="2"/>
      <c r="I11" s="2"/>
      <c r="J11" s="2"/>
      <c r="K11" s="2"/>
      <c r="L11" s="2"/>
    </row>
    <row r="12" spans="2:11" ht="18">
      <c r="B12" s="1" t="s">
        <v>69</v>
      </c>
      <c r="D12" s="1">
        <f>ROUND((D11*14.3%),2)</f>
        <v>32104.38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1"/>
      <c r="I14" s="2"/>
      <c r="J14" s="2"/>
      <c r="K14" s="2"/>
      <c r="M14" s="2"/>
    </row>
    <row r="15" spans="2:11" ht="18">
      <c r="B15" s="1" t="s">
        <v>62</v>
      </c>
      <c r="G15" s="1"/>
      <c r="H15" s="1"/>
      <c r="I15" s="2"/>
      <c r="J15" s="2"/>
      <c r="K15" s="2"/>
    </row>
    <row r="16" spans="2:11" ht="18">
      <c r="B16" s="1" t="s">
        <v>84</v>
      </c>
      <c r="D16" s="1">
        <f>ROUND((D9*79.6%),2)</f>
        <v>187437.6</v>
      </c>
      <c r="E16" s="1" t="s">
        <v>0</v>
      </c>
      <c r="F16" s="1"/>
      <c r="G16" s="1"/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7" ht="18">
      <c r="B18" s="1" t="s">
        <v>64</v>
      </c>
      <c r="D18" s="1">
        <f>ROUND((D9*9.7%),2)</f>
        <v>22841.01</v>
      </c>
      <c r="E18" s="1" t="s">
        <v>0</v>
      </c>
      <c r="F18" s="1"/>
      <c r="G18" s="1"/>
    </row>
    <row r="19" spans="2:7" ht="18">
      <c r="B19" s="1" t="s">
        <v>65</v>
      </c>
      <c r="D19" s="1">
        <f>ROUND((D9*5.9%),2)</f>
        <v>13892.99</v>
      </c>
      <c r="E19" s="1" t="s">
        <v>0</v>
      </c>
      <c r="F19" s="1"/>
      <c r="G19" s="1"/>
    </row>
    <row r="20" spans="2:7" ht="18">
      <c r="B20" s="1" t="s">
        <v>23</v>
      </c>
      <c r="D20" s="1">
        <v>1350</v>
      </c>
      <c r="E20" s="1" t="s">
        <v>0</v>
      </c>
      <c r="F20" s="1"/>
      <c r="G20" s="1"/>
    </row>
    <row r="21" spans="2:12" ht="18">
      <c r="B21" s="1"/>
      <c r="F21" s="1"/>
      <c r="H21" s="1"/>
      <c r="L21" s="2"/>
    </row>
    <row r="22" spans="2:8" ht="18">
      <c r="B22" s="1"/>
      <c r="C22" s="1"/>
      <c r="D22" s="1"/>
      <c r="E22" s="1"/>
      <c r="F22" s="1"/>
      <c r="H22" s="1"/>
    </row>
    <row r="23" spans="2:6" ht="18">
      <c r="B23" s="1"/>
      <c r="D23" s="1"/>
      <c r="E23" s="1"/>
      <c r="F23" s="1"/>
    </row>
    <row r="24" spans="2:11" ht="18">
      <c r="B24" s="1"/>
      <c r="D24" s="1"/>
      <c r="E24" s="1"/>
      <c r="I24" s="2"/>
      <c r="J24" s="2"/>
      <c r="K24" s="2"/>
    </row>
    <row r="25" spans="2:7" ht="18">
      <c r="B25" s="1"/>
      <c r="D25" s="1"/>
      <c r="E25" s="1"/>
      <c r="G25" s="1"/>
    </row>
    <row r="26" spans="2:6" ht="18">
      <c r="B26" s="1"/>
      <c r="D26" s="1"/>
      <c r="E26" s="1"/>
      <c r="F26" s="1"/>
    </row>
    <row r="27" spans="6:11" s="1" customFormat="1" ht="18">
      <c r="F27"/>
      <c r="G27"/>
      <c r="H27" s="2"/>
      <c r="I27"/>
      <c r="J27"/>
      <c r="K27"/>
    </row>
    <row r="28" spans="2:8" ht="18">
      <c r="B28" s="1"/>
      <c r="C28" s="1"/>
      <c r="D28" s="1"/>
      <c r="E28" s="1"/>
      <c r="H28" s="2"/>
    </row>
    <row r="29" spans="2:5" ht="18">
      <c r="B29" s="1" t="s">
        <v>30</v>
      </c>
      <c r="D29" s="1">
        <f>D16+D20</f>
        <v>188787.6</v>
      </c>
      <c r="E29" s="1" t="s">
        <v>0</v>
      </c>
    </row>
    <row r="31" spans="2:6" ht="18">
      <c r="B31" s="1" t="s">
        <v>61</v>
      </c>
      <c r="F31" s="1"/>
    </row>
    <row r="32" spans="2:6" ht="18">
      <c r="B32" s="1" t="s">
        <v>176</v>
      </c>
      <c r="D32" s="1">
        <f>D7+D11-D29</f>
        <v>3973.859999999986</v>
      </c>
      <c r="E32" s="1" t="s">
        <v>0</v>
      </c>
      <c r="F32" s="1"/>
    </row>
    <row r="33" spans="2:6" ht="18">
      <c r="B33" s="1"/>
      <c r="D33" s="1"/>
      <c r="E33" s="1"/>
      <c r="F33" s="1"/>
    </row>
    <row r="34" spans="2:6" ht="18">
      <c r="B34" s="1" t="s">
        <v>48</v>
      </c>
      <c r="D34" s="1"/>
      <c r="E34" s="1"/>
      <c r="F34" s="1"/>
    </row>
    <row r="35" spans="2:6" ht="18">
      <c r="B35" s="1" t="s">
        <v>176</v>
      </c>
      <c r="D35" s="1">
        <v>25106.57</v>
      </c>
      <c r="E35" s="1" t="s">
        <v>0</v>
      </c>
      <c r="F35" s="1"/>
    </row>
    <row r="36" spans="2:6" ht="18">
      <c r="B36" s="1"/>
      <c r="D36" s="1"/>
      <c r="E36" s="1"/>
      <c r="F36" s="1"/>
    </row>
    <row r="37" spans="3:7" ht="18">
      <c r="C37" s="1"/>
      <c r="D37" s="1"/>
      <c r="E37" s="1"/>
      <c r="F37" s="1"/>
      <c r="G37" s="1"/>
    </row>
    <row r="38" ht="18">
      <c r="B38" s="1"/>
    </row>
    <row r="39" spans="3:7" s="1" customFormat="1" ht="18">
      <c r="C39"/>
      <c r="D39"/>
      <c r="E39"/>
      <c r="F39"/>
      <c r="G39"/>
    </row>
    <row r="40" spans="2:6" ht="18">
      <c r="B40" s="1"/>
      <c r="D40" s="1"/>
      <c r="E40" s="1"/>
      <c r="F40" s="1"/>
    </row>
    <row r="41" ht="12.75">
      <c r="B41" t="s">
        <v>57</v>
      </c>
    </row>
    <row r="43" ht="12.75">
      <c r="B43" t="s">
        <v>58</v>
      </c>
    </row>
  </sheetData>
  <sheetProtection/>
  <printOptions/>
  <pageMargins left="0.2" right="0.28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">
      <selection activeCell="H1" sqref="H1:K16384"/>
    </sheetView>
  </sheetViews>
  <sheetFormatPr defaultColWidth="9.00390625" defaultRowHeight="12.75"/>
  <cols>
    <col min="1" max="1" width="0.875" style="0" customWidth="1"/>
    <col min="2" max="2" width="20.25390625" style="0" customWidth="1"/>
    <col min="3" max="3" width="20.625" style="0" customWidth="1"/>
    <col min="4" max="4" width="17.125" style="0" customWidth="1"/>
    <col min="5" max="5" width="7.00390625" style="0" customWidth="1"/>
    <col min="6" max="6" width="12.375" style="0" customWidth="1"/>
    <col min="9" max="9" width="16.25390625" style="0" customWidth="1"/>
    <col min="10" max="10" width="13.625" style="0" customWidth="1"/>
    <col min="11" max="11" width="12.12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203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-174581.56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K8" s="2"/>
    </row>
    <row r="9" spans="2:11" ht="18">
      <c r="B9" s="1" t="s">
        <v>83</v>
      </c>
      <c r="C9" s="1"/>
      <c r="D9" s="1">
        <v>369816.61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250556.89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35829.64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K14" s="2"/>
      <c r="M14" s="2"/>
    </row>
    <row r="15" spans="2:11" ht="18">
      <c r="B15" s="1" t="s">
        <v>62</v>
      </c>
      <c r="G15" s="1"/>
      <c r="H15" s="1"/>
      <c r="I15" s="2"/>
      <c r="J15" s="2"/>
      <c r="K15" s="2"/>
    </row>
    <row r="16" spans="2:11" ht="18">
      <c r="B16" s="1" t="s">
        <v>84</v>
      </c>
      <c r="D16" s="1">
        <f>ROUND((D9*85.7%),2)</f>
        <v>316932.83</v>
      </c>
      <c r="E16" s="1" t="s">
        <v>0</v>
      </c>
      <c r="F16" s="1"/>
      <c r="G16" s="1"/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7" ht="18">
      <c r="B18" s="1" t="s">
        <v>64</v>
      </c>
      <c r="D18" s="1">
        <f>ROUND((D9*9.7%),2)</f>
        <v>35872.21</v>
      </c>
      <c r="E18" s="1" t="s">
        <v>0</v>
      </c>
      <c r="F18" s="1"/>
      <c r="G18" s="1"/>
    </row>
    <row r="19" spans="2:7" ht="18">
      <c r="B19" s="1" t="s">
        <v>65</v>
      </c>
      <c r="D19" s="1">
        <f>ROUND((D9*5.9%),2)</f>
        <v>21819.18</v>
      </c>
      <c r="E19" s="1" t="s">
        <v>0</v>
      </c>
      <c r="F19" s="1"/>
      <c r="G19" s="1"/>
    </row>
    <row r="20" spans="2:7" ht="18">
      <c r="B20" s="1" t="s">
        <v>112</v>
      </c>
      <c r="D20" s="1">
        <v>1000</v>
      </c>
      <c r="E20" s="1" t="s">
        <v>0</v>
      </c>
      <c r="F20" s="1"/>
      <c r="G20" s="1"/>
    </row>
    <row r="21" spans="2:8" ht="18">
      <c r="B21" s="1" t="s">
        <v>111</v>
      </c>
      <c r="D21" s="1">
        <v>1560</v>
      </c>
      <c r="E21" s="1" t="s">
        <v>0</v>
      </c>
      <c r="F21" s="1"/>
      <c r="H21" s="1"/>
    </row>
    <row r="22" spans="2:5" s="1" customFormat="1" ht="18">
      <c r="B22" s="1" t="s">
        <v>12</v>
      </c>
      <c r="D22" s="1">
        <v>43000</v>
      </c>
      <c r="E22" s="1" t="s">
        <v>0</v>
      </c>
    </row>
    <row r="23" spans="2:5" s="1" customFormat="1" ht="18">
      <c r="B23" s="1" t="s">
        <v>23</v>
      </c>
      <c r="D23" s="1">
        <v>2250</v>
      </c>
      <c r="E23" s="1" t="s">
        <v>0</v>
      </c>
    </row>
    <row r="24" spans="2:5" s="1" customFormat="1" ht="18">
      <c r="B24" s="1" t="s">
        <v>15</v>
      </c>
      <c r="D24" s="1">
        <v>1000</v>
      </c>
      <c r="E24" s="1" t="s">
        <v>0</v>
      </c>
    </row>
    <row r="25" spans="2:7" ht="18">
      <c r="B25" s="1" t="s">
        <v>30</v>
      </c>
      <c r="C25" s="1"/>
      <c r="D25" s="1">
        <f>D16+D20+D21+D22+D23+D24</f>
        <v>365742.83</v>
      </c>
      <c r="E25" s="1" t="s">
        <v>0</v>
      </c>
      <c r="F25" s="1"/>
      <c r="G25" s="1"/>
    </row>
    <row r="26" spans="3:5" s="1" customFormat="1" ht="18">
      <c r="C26"/>
      <c r="D26"/>
      <c r="E26"/>
    </row>
    <row r="27" spans="2:5" s="1" customFormat="1" ht="18">
      <c r="B27" s="1" t="s">
        <v>61</v>
      </c>
      <c r="C27"/>
      <c r="D27"/>
      <c r="E27"/>
    </row>
    <row r="28" spans="2:5" s="1" customFormat="1" ht="18">
      <c r="B28" s="1" t="s">
        <v>176</v>
      </c>
      <c r="C28"/>
      <c r="D28" s="1">
        <f>D7+D11-D25</f>
        <v>-289767.5</v>
      </c>
      <c r="E28" s="1" t="s">
        <v>0</v>
      </c>
    </row>
    <row r="29" spans="3:7" s="1" customFormat="1" ht="18">
      <c r="C29"/>
      <c r="F29"/>
      <c r="G29"/>
    </row>
    <row r="30" spans="2:7" s="1" customFormat="1" ht="18">
      <c r="B30" s="1" t="s">
        <v>48</v>
      </c>
      <c r="C30"/>
      <c r="F30"/>
      <c r="G30"/>
    </row>
    <row r="31" spans="2:6" ht="18">
      <c r="B31" s="1" t="s">
        <v>176</v>
      </c>
      <c r="D31" s="1">
        <v>195226.02</v>
      </c>
      <c r="E31" s="1" t="s">
        <v>0</v>
      </c>
      <c r="F31" s="1"/>
    </row>
    <row r="32" spans="2:7" ht="18">
      <c r="B32" s="1"/>
      <c r="F32" s="1"/>
      <c r="G32" s="1"/>
    </row>
    <row r="35" ht="12.75">
      <c r="B35" t="s">
        <v>145</v>
      </c>
    </row>
    <row r="37" ht="12.75">
      <c r="B37" t="s">
        <v>58</v>
      </c>
    </row>
  </sheetData>
  <sheetProtection/>
  <printOptions/>
  <pageMargins left="0.75" right="0.75" top="0.36" bottom="0.19" header="0.2" footer="0.19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M38"/>
  <sheetViews>
    <sheetView zoomScalePageLayoutView="0" workbookViewId="0" topLeftCell="D1">
      <selection activeCell="H1" sqref="H1:L16384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19.00390625" style="0" customWidth="1"/>
    <col min="4" max="4" width="15.125" style="0" customWidth="1"/>
    <col min="6" max="6" width="14.875" style="0" customWidth="1"/>
    <col min="7" max="7" width="8.875" style="0" customWidth="1"/>
    <col min="8" max="8" width="9.25390625" style="0" customWidth="1"/>
    <col min="9" max="9" width="13.75390625" style="0" customWidth="1"/>
    <col min="10" max="10" width="12.00390625" style="0" customWidth="1"/>
    <col min="11" max="11" width="12.37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204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-960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4817.07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4684.54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ROUND((D11*14.9%),2)</f>
        <v>698</v>
      </c>
      <c r="E12" s="1" t="s">
        <v>0</v>
      </c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1"/>
      <c r="I14" s="2"/>
      <c r="J14" s="2"/>
      <c r="K14" s="2"/>
      <c r="M14" s="2"/>
    </row>
    <row r="15" spans="2:11" ht="18">
      <c r="B15" s="1" t="s">
        <v>62</v>
      </c>
      <c r="G15" s="1"/>
      <c r="H15" s="1"/>
      <c r="I15" s="2"/>
      <c r="J15" s="2"/>
      <c r="K15" s="2"/>
    </row>
    <row r="16" spans="2:11" ht="18">
      <c r="B16" s="1" t="s">
        <v>84</v>
      </c>
      <c r="D16" s="1">
        <f>ROUND((D9*74.6%),2)</f>
        <v>3593.53</v>
      </c>
      <c r="E16" s="1" t="s">
        <v>0</v>
      </c>
      <c r="F16" s="1"/>
      <c r="G16" s="1"/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7" ht="18">
      <c r="B18" s="1" t="s">
        <v>64</v>
      </c>
      <c r="D18" s="1">
        <f>ROUND((D9*23.8%),2)</f>
        <v>1146.46</v>
      </c>
      <c r="E18" s="1" t="s">
        <v>0</v>
      </c>
      <c r="F18" s="1"/>
      <c r="G18" s="1"/>
    </row>
    <row r="19" spans="2:7" ht="18">
      <c r="B19" s="1" t="s">
        <v>65</v>
      </c>
      <c r="D19" s="1">
        <f>ROUND((D9*0%),2)</f>
        <v>0</v>
      </c>
      <c r="E19" s="1" t="s">
        <v>0</v>
      </c>
      <c r="F19" s="1"/>
      <c r="G19" s="1"/>
    </row>
    <row r="20" spans="2:7" ht="18">
      <c r="B20" s="1"/>
      <c r="D20" s="1"/>
      <c r="E20" s="1"/>
      <c r="F20" s="1"/>
      <c r="G20" s="1"/>
    </row>
    <row r="21" spans="8:12" ht="18">
      <c r="H21" s="1"/>
      <c r="L21" s="2"/>
    </row>
    <row r="22" spans="2:11" ht="18">
      <c r="B22" s="1" t="s">
        <v>61</v>
      </c>
      <c r="F22" s="1"/>
      <c r="H22" s="1"/>
      <c r="I22" s="2"/>
      <c r="J22" s="2"/>
      <c r="K22" s="2"/>
    </row>
    <row r="23" spans="2:5" ht="18">
      <c r="B23" s="1" t="s">
        <v>176</v>
      </c>
      <c r="D23" s="1">
        <f>D7+D11-D16</f>
        <v>131.00999999999976</v>
      </c>
      <c r="E23" s="1" t="s">
        <v>0</v>
      </c>
    </row>
    <row r="24" ht="18">
      <c r="B24" s="1"/>
    </row>
    <row r="25" ht="18">
      <c r="B25" s="1" t="s">
        <v>48</v>
      </c>
    </row>
    <row r="26" spans="2:6" ht="18">
      <c r="B26" s="1" t="s">
        <v>176</v>
      </c>
      <c r="D26" s="1">
        <v>1773.23</v>
      </c>
      <c r="E26" s="1" t="s">
        <v>0</v>
      </c>
      <c r="F26" s="1"/>
    </row>
    <row r="27" ht="18">
      <c r="B27" s="1"/>
    </row>
    <row r="28" spans="2:8" ht="18">
      <c r="B28" s="1"/>
      <c r="D28" s="1"/>
      <c r="E28" s="1"/>
      <c r="F28" s="1"/>
      <c r="H28" s="2"/>
    </row>
    <row r="29" ht="18">
      <c r="B29" s="1"/>
    </row>
    <row r="30" spans="2:6" ht="18">
      <c r="B30" s="1"/>
      <c r="D30" s="1"/>
      <c r="E30" s="1"/>
      <c r="F30" s="1"/>
    </row>
    <row r="31" spans="2:6" ht="18">
      <c r="B31" s="1"/>
      <c r="D31" s="1"/>
      <c r="E31" s="1"/>
      <c r="F31" s="1"/>
    </row>
    <row r="32" ht="18">
      <c r="B32" s="1"/>
    </row>
    <row r="33" ht="18">
      <c r="B33" s="1"/>
    </row>
    <row r="34" spans="2:6" ht="18">
      <c r="B34" s="1"/>
      <c r="D34" s="1"/>
      <c r="E34" s="1"/>
      <c r="F34" s="1"/>
    </row>
    <row r="36" ht="12.75">
      <c r="B36" t="s">
        <v>57</v>
      </c>
    </row>
    <row r="38" ht="12.75">
      <c r="B38" t="s">
        <v>58</v>
      </c>
    </row>
  </sheetData>
  <sheetProtection/>
  <printOptions/>
  <pageMargins left="0.19" right="0.19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M38"/>
  <sheetViews>
    <sheetView zoomScalePageLayoutView="0" workbookViewId="0" topLeftCell="A1">
      <selection activeCell="H1" sqref="H1:K16384"/>
    </sheetView>
  </sheetViews>
  <sheetFormatPr defaultColWidth="9.00390625" defaultRowHeight="12.75"/>
  <cols>
    <col min="1" max="1" width="5.875" style="0" customWidth="1"/>
    <col min="2" max="2" width="24.25390625" style="0" customWidth="1"/>
    <col min="3" max="3" width="18.25390625" style="0" customWidth="1"/>
    <col min="4" max="4" width="18.375" style="0" customWidth="1"/>
    <col min="6" max="6" width="12.00390625" style="0" customWidth="1"/>
    <col min="7" max="7" width="7.375" style="0" customWidth="1"/>
    <col min="8" max="8" width="9.875" style="0" customWidth="1"/>
    <col min="9" max="9" width="16.25390625" style="0" customWidth="1"/>
    <col min="10" max="10" width="13.00390625" style="0" customWidth="1"/>
    <col min="11" max="11" width="11.62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205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2502.26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6506.28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6032.43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862.64</v>
      </c>
      <c r="E12" s="1" t="s">
        <v>0</v>
      </c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 customHeight="1">
      <c r="B14" s="1" t="s">
        <v>19</v>
      </c>
      <c r="D14" s="1"/>
      <c r="E14" s="1"/>
      <c r="F14" s="1"/>
      <c r="G14" s="1"/>
      <c r="H14" s="1"/>
      <c r="I14" s="2"/>
      <c r="J14" s="2"/>
      <c r="K14" s="2"/>
      <c r="M14" s="2"/>
    </row>
    <row r="15" spans="2:7" ht="18">
      <c r="B15" s="1" t="s">
        <v>62</v>
      </c>
      <c r="G15" s="1"/>
    </row>
    <row r="16" spans="2:7" ht="18">
      <c r="B16" s="1" t="s">
        <v>84</v>
      </c>
      <c r="D16" s="1">
        <f>ROUND((D9*79.6%),2)</f>
        <v>5179</v>
      </c>
      <c r="E16" s="1" t="s">
        <v>0</v>
      </c>
      <c r="F16" s="1"/>
      <c r="G16" s="1"/>
    </row>
    <row r="17" spans="2:7" ht="18">
      <c r="B17" s="1" t="s">
        <v>67</v>
      </c>
      <c r="C17" s="1"/>
      <c r="G17" s="1"/>
    </row>
    <row r="18" spans="2:11" ht="18">
      <c r="B18" s="1" t="s">
        <v>64</v>
      </c>
      <c r="D18" s="1">
        <f>ROUND((D9*13.6%),2)</f>
        <v>884.85</v>
      </c>
      <c r="E18" s="1" t="s">
        <v>0</v>
      </c>
      <c r="F18" s="1"/>
      <c r="G18" s="1"/>
      <c r="H18" s="1"/>
      <c r="I18" s="2"/>
      <c r="J18" s="2"/>
      <c r="K18" s="2"/>
    </row>
    <row r="19" spans="2:11" ht="18">
      <c r="B19" s="1" t="s">
        <v>65</v>
      </c>
      <c r="D19" s="1"/>
      <c r="E19" s="1"/>
      <c r="F19" s="1"/>
      <c r="G19" s="1"/>
      <c r="H19" s="1"/>
      <c r="I19" s="2"/>
      <c r="J19" s="2"/>
      <c r="K19" s="2"/>
    </row>
    <row r="20" spans="2:11" ht="18">
      <c r="B20" s="1"/>
      <c r="D20" s="1"/>
      <c r="E20" s="1"/>
      <c r="F20" s="1"/>
      <c r="G20" s="1"/>
      <c r="H20" s="1"/>
      <c r="I20" s="2"/>
      <c r="J20" s="2"/>
      <c r="K20" s="2"/>
    </row>
    <row r="21" spans="8:12" ht="18">
      <c r="H21" s="1"/>
      <c r="L21" s="2"/>
    </row>
    <row r="22" spans="2:8" ht="18">
      <c r="B22" s="1" t="s">
        <v>61</v>
      </c>
      <c r="H22" s="1"/>
    </row>
    <row r="23" spans="2:5" ht="18">
      <c r="B23" s="1" t="s">
        <v>176</v>
      </c>
      <c r="D23" s="1">
        <f>D7+D11-D16</f>
        <v>3355.6900000000005</v>
      </c>
      <c r="E23" s="1" t="s">
        <v>0</v>
      </c>
    </row>
    <row r="24" ht="18">
      <c r="B24" s="1"/>
    </row>
    <row r="25" ht="18">
      <c r="B25" s="1" t="s">
        <v>48</v>
      </c>
    </row>
    <row r="26" spans="2:6" ht="18">
      <c r="B26" s="1" t="s">
        <v>176</v>
      </c>
      <c r="D26" s="1">
        <v>1541.84</v>
      </c>
      <c r="E26" s="1" t="s">
        <v>0</v>
      </c>
      <c r="F26" s="1"/>
    </row>
    <row r="27" spans="2:4" ht="18">
      <c r="B27" s="1"/>
      <c r="D27" s="1"/>
    </row>
    <row r="28" spans="2:8" ht="18">
      <c r="B28" s="1"/>
      <c r="D28" s="1"/>
      <c r="E28" s="1"/>
      <c r="F28" s="1"/>
      <c r="H28" s="2"/>
    </row>
    <row r="29" spans="2:4" ht="18">
      <c r="B29" s="1"/>
      <c r="D29" s="1"/>
    </row>
    <row r="30" spans="2:6" ht="18">
      <c r="B30" s="1"/>
      <c r="D30" s="1"/>
      <c r="E30" s="1"/>
      <c r="F30" s="1"/>
    </row>
    <row r="31" spans="2:6" ht="18">
      <c r="B31" s="1"/>
      <c r="D31" s="1"/>
      <c r="E31" s="1"/>
      <c r="F31" s="1"/>
    </row>
    <row r="32" ht="18">
      <c r="B32" s="1"/>
    </row>
    <row r="33" ht="18">
      <c r="B33" s="1"/>
    </row>
    <row r="34" spans="2:6" ht="18">
      <c r="B34" s="1"/>
      <c r="D34" s="1"/>
      <c r="E34" s="1"/>
      <c r="F34" s="1"/>
    </row>
    <row r="36" ht="12.75">
      <c r="B36" t="s">
        <v>57</v>
      </c>
    </row>
    <row r="38" ht="12.75">
      <c r="B38" t="s">
        <v>58</v>
      </c>
    </row>
  </sheetData>
  <sheetProtection/>
  <printOptions/>
  <pageMargins left="0.31" right="0.49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1">
      <selection activeCell="K1" sqref="K1:K16384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9.125" style="0" customWidth="1"/>
    <col min="4" max="4" width="16.875" style="0" customWidth="1"/>
    <col min="5" max="5" width="7.125" style="0" customWidth="1"/>
    <col min="6" max="6" width="25.00390625" style="0" customWidth="1"/>
    <col min="8" max="8" width="11.00390625" style="0" customWidth="1"/>
    <col min="9" max="9" width="12.875" style="0" customWidth="1"/>
    <col min="10" max="10" width="15.25390625" style="0" customWidth="1"/>
    <col min="11" max="11" width="14.375" style="0" customWidth="1"/>
    <col min="12" max="12" width="13.125" style="0" customWidth="1"/>
  </cols>
  <sheetData>
    <row r="1" spans="2:11" ht="18">
      <c r="B1" s="1" t="s">
        <v>63</v>
      </c>
      <c r="C1" s="1"/>
      <c r="D1" s="1"/>
      <c r="E1" s="1"/>
      <c r="F1" s="1"/>
      <c r="G1" s="1"/>
      <c r="H1" s="2"/>
      <c r="I1" s="2"/>
      <c r="J1" s="2"/>
      <c r="K1" s="2"/>
    </row>
    <row r="2" spans="2:11" ht="18">
      <c r="B2" s="1" t="s">
        <v>206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32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33</v>
      </c>
      <c r="C4" s="1"/>
      <c r="D4" s="1"/>
      <c r="E4" s="1"/>
      <c r="F4" s="1"/>
      <c r="G4" s="1"/>
      <c r="H4" s="15"/>
      <c r="I4" s="2"/>
      <c r="J4" s="2"/>
      <c r="K4" s="2"/>
    </row>
    <row r="5" spans="2:11" ht="20.25">
      <c r="B5" s="7"/>
      <c r="C5" s="1"/>
      <c r="D5" s="1"/>
      <c r="E5" s="1"/>
      <c r="F5" s="1"/>
      <c r="G5" s="1"/>
      <c r="H5" s="15"/>
      <c r="I5" s="2"/>
      <c r="J5" s="2"/>
      <c r="K5" s="2"/>
    </row>
    <row r="6" spans="2:11" ht="18">
      <c r="B6" s="1" t="s">
        <v>88</v>
      </c>
      <c r="C6" s="1"/>
      <c r="D6" s="1">
        <v>111053.62</v>
      </c>
      <c r="E6" s="1" t="s">
        <v>0</v>
      </c>
      <c r="F6" s="1"/>
      <c r="G6" s="1"/>
      <c r="H6" s="15"/>
      <c r="I6" s="2"/>
      <c r="J6" s="2"/>
      <c r="K6" s="2"/>
    </row>
    <row r="7" spans="2:11" ht="18">
      <c r="B7" s="1" t="s">
        <v>34</v>
      </c>
      <c r="C7" s="1"/>
      <c r="D7" s="1"/>
      <c r="E7" s="1"/>
      <c r="F7" s="1"/>
      <c r="G7" s="1"/>
      <c r="H7" s="15"/>
      <c r="I7" s="2"/>
      <c r="J7" s="2"/>
      <c r="K7" s="2"/>
    </row>
    <row r="8" spans="2:11" ht="18">
      <c r="B8" s="1" t="s">
        <v>83</v>
      </c>
      <c r="C8" s="1"/>
      <c r="D8" s="1">
        <v>353825.12</v>
      </c>
      <c r="E8" s="1" t="s">
        <v>0</v>
      </c>
      <c r="F8" s="1"/>
      <c r="G8" s="1"/>
      <c r="H8" s="2"/>
      <c r="I8" s="2"/>
      <c r="J8" s="2"/>
      <c r="K8" s="2"/>
    </row>
    <row r="9" spans="2:11" ht="18">
      <c r="B9" s="1" t="s">
        <v>36</v>
      </c>
      <c r="C9" s="1"/>
      <c r="D9" s="1"/>
      <c r="E9" s="1"/>
      <c r="F9" s="1"/>
      <c r="G9" s="1"/>
      <c r="H9" s="2"/>
      <c r="I9" s="2"/>
      <c r="J9" s="2"/>
      <c r="K9" s="2"/>
    </row>
    <row r="10" spans="2:11" ht="18">
      <c r="B10" s="1" t="s">
        <v>83</v>
      </c>
      <c r="C10" s="1"/>
      <c r="D10" s="1">
        <v>364076.55</v>
      </c>
      <c r="E10" s="1" t="s">
        <v>0</v>
      </c>
      <c r="F10" s="1"/>
      <c r="G10" s="1"/>
      <c r="I10" s="2"/>
      <c r="J10" s="2"/>
      <c r="K10" s="2"/>
    </row>
    <row r="11" spans="2:11" ht="18">
      <c r="B11" s="1" t="s">
        <v>69</v>
      </c>
      <c r="D11" s="1">
        <f>ROUND((D10*14.3%),2)</f>
        <v>52062.95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78</v>
      </c>
      <c r="D12" s="1">
        <f>ROUND(D10*6.1%,2)</f>
        <v>22208.67</v>
      </c>
      <c r="E12" s="1" t="s">
        <v>0</v>
      </c>
      <c r="H12" s="2"/>
      <c r="I12" s="2"/>
      <c r="J12" s="2"/>
      <c r="K12" s="2"/>
    </row>
    <row r="13" spans="2:11" ht="18">
      <c r="B13" s="1" t="s">
        <v>75</v>
      </c>
      <c r="D13" s="1">
        <v>4800</v>
      </c>
      <c r="E13" s="1" t="s">
        <v>0</v>
      </c>
      <c r="G13" s="1"/>
      <c r="H13" s="2"/>
      <c r="I13" s="2"/>
      <c r="J13" s="2"/>
      <c r="K13" s="2"/>
    </row>
    <row r="14" spans="2:11" ht="18">
      <c r="B14" s="1" t="s">
        <v>95</v>
      </c>
      <c r="D14" s="1">
        <v>6720</v>
      </c>
      <c r="E14" s="1" t="s">
        <v>0</v>
      </c>
      <c r="G14" s="1"/>
      <c r="H14" s="1"/>
      <c r="I14" s="2"/>
      <c r="J14" s="2"/>
      <c r="K14" s="2"/>
    </row>
    <row r="15" spans="2:11" ht="18">
      <c r="B15" s="1" t="s">
        <v>81</v>
      </c>
      <c r="D15" s="1">
        <v>96336</v>
      </c>
      <c r="E15" s="1" t="s">
        <v>0</v>
      </c>
      <c r="G15" s="1"/>
      <c r="H15" s="1"/>
      <c r="I15" s="2"/>
      <c r="J15" s="2"/>
      <c r="K15" s="2"/>
    </row>
    <row r="16" spans="2:11" ht="18">
      <c r="B16" s="1" t="s">
        <v>331</v>
      </c>
      <c r="D16" s="1">
        <v>4800</v>
      </c>
      <c r="E16" s="1" t="s">
        <v>0</v>
      </c>
      <c r="G16" s="1"/>
      <c r="H16" s="1"/>
      <c r="I16" s="2"/>
      <c r="J16" s="2"/>
      <c r="K16" s="2"/>
    </row>
    <row r="17" spans="2:11" ht="18">
      <c r="B17" s="1" t="s">
        <v>82</v>
      </c>
      <c r="D17" s="1">
        <f>D10+D13+D14+D15+D16</f>
        <v>476732.55</v>
      </c>
      <c r="E17" s="1" t="s">
        <v>0</v>
      </c>
      <c r="H17" s="1"/>
      <c r="I17" s="2"/>
      <c r="J17" s="2"/>
      <c r="K17" s="2"/>
    </row>
    <row r="18" spans="2:11" ht="18"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2:7" ht="18">
      <c r="B19" s="1" t="s">
        <v>19</v>
      </c>
      <c r="D19" s="1"/>
      <c r="E19" s="1"/>
      <c r="F19" s="1"/>
      <c r="G19" s="1"/>
    </row>
    <row r="20" spans="2:7" ht="18">
      <c r="B20" s="1" t="s">
        <v>62</v>
      </c>
      <c r="G20" s="1"/>
    </row>
    <row r="21" spans="2:7" ht="18">
      <c r="B21" s="1" t="s">
        <v>84</v>
      </c>
      <c r="D21" s="1">
        <f>ROUND((D8*85.7%),2)</f>
        <v>303228.13</v>
      </c>
      <c r="E21" s="1" t="s">
        <v>0</v>
      </c>
      <c r="F21" s="1"/>
      <c r="G21" s="1"/>
    </row>
    <row r="22" spans="2:11" ht="18">
      <c r="B22" s="1" t="s">
        <v>67</v>
      </c>
      <c r="C22" s="1"/>
      <c r="G22" s="1"/>
      <c r="H22" s="1"/>
      <c r="I22" s="2"/>
      <c r="J22" s="2"/>
      <c r="K22" s="2"/>
    </row>
    <row r="23" spans="2:11" ht="18">
      <c r="B23" s="1" t="s">
        <v>64</v>
      </c>
      <c r="D23" s="1">
        <f>ROUND((D8*9.7%),2)</f>
        <v>34321.04</v>
      </c>
      <c r="E23" s="1" t="s">
        <v>0</v>
      </c>
      <c r="F23" s="1"/>
      <c r="G23" s="1"/>
      <c r="H23" s="1"/>
      <c r="I23" s="2"/>
      <c r="J23" s="2"/>
      <c r="K23" s="2"/>
    </row>
    <row r="24" spans="2:8" ht="18">
      <c r="B24" s="1" t="s">
        <v>65</v>
      </c>
      <c r="D24" s="1">
        <f>ROUND((D8*5.9%),2)</f>
        <v>20875.68</v>
      </c>
      <c r="E24" s="1" t="s">
        <v>0</v>
      </c>
      <c r="F24" s="1"/>
      <c r="G24" s="1"/>
      <c r="H24" s="1"/>
    </row>
    <row r="25" spans="2:8" ht="18">
      <c r="B25" s="1" t="s">
        <v>3</v>
      </c>
      <c r="D25" s="1">
        <v>30500</v>
      </c>
      <c r="E25" s="1" t="s">
        <v>0</v>
      </c>
      <c r="F25" s="1"/>
      <c r="G25" s="1"/>
      <c r="H25" s="2"/>
    </row>
    <row r="26" spans="2:8" ht="18">
      <c r="B26" s="1" t="s">
        <v>111</v>
      </c>
      <c r="D26" s="1">
        <v>1000</v>
      </c>
      <c r="E26" s="1" t="s">
        <v>0</v>
      </c>
      <c r="F26" s="1"/>
      <c r="G26" s="1"/>
      <c r="H26" s="2"/>
    </row>
    <row r="27" spans="2:8" ht="18">
      <c r="B27" s="1" t="s">
        <v>151</v>
      </c>
      <c r="D27" s="1">
        <v>6800</v>
      </c>
      <c r="E27" s="1" t="s">
        <v>0</v>
      </c>
      <c r="G27" s="1"/>
      <c r="H27" s="1"/>
    </row>
    <row r="28" spans="2:6" ht="18">
      <c r="B28" s="1" t="s">
        <v>15</v>
      </c>
      <c r="C28" s="1"/>
      <c r="D28" s="1">
        <v>1080</v>
      </c>
      <c r="E28" s="1" t="s">
        <v>0</v>
      </c>
      <c r="F28" s="1"/>
    </row>
    <row r="29" spans="2:6" ht="18">
      <c r="B29" s="1" t="s">
        <v>23</v>
      </c>
      <c r="C29" s="1"/>
      <c r="D29" s="1">
        <v>900</v>
      </c>
      <c r="E29" s="1" t="s">
        <v>0</v>
      </c>
      <c r="F29" s="1"/>
    </row>
    <row r="30" spans="2:6" ht="18">
      <c r="B30" s="1" t="s">
        <v>30</v>
      </c>
      <c r="D30" s="1">
        <f>D21+D25+D26+D27+D28+D29</f>
        <v>343508.13</v>
      </c>
      <c r="E30" s="1" t="s">
        <v>0</v>
      </c>
      <c r="F30" s="1"/>
    </row>
    <row r="31" ht="18">
      <c r="F31" s="1"/>
    </row>
    <row r="32" spans="2:6" ht="18">
      <c r="B32" s="1" t="s">
        <v>61</v>
      </c>
      <c r="F32" s="1"/>
    </row>
    <row r="33" spans="2:6" ht="18">
      <c r="B33" s="1" t="s">
        <v>176</v>
      </c>
      <c r="D33" s="1">
        <f>D6+D17-D30</f>
        <v>244278.03999999992</v>
      </c>
      <c r="E33" s="1" t="s">
        <v>0</v>
      </c>
      <c r="F33" s="1"/>
    </row>
    <row r="34" spans="2:6" ht="18">
      <c r="B34" s="1"/>
      <c r="D34" s="1"/>
      <c r="E34" s="1"/>
      <c r="F34" s="1"/>
    </row>
    <row r="35" ht="18">
      <c r="B35" s="1" t="s">
        <v>48</v>
      </c>
    </row>
    <row r="36" spans="2:6" ht="18">
      <c r="B36" s="1" t="s">
        <v>176</v>
      </c>
      <c r="D36" s="1">
        <v>27017.29</v>
      </c>
      <c r="E36" s="1" t="s">
        <v>0</v>
      </c>
      <c r="F36" s="1"/>
    </row>
    <row r="37" spans="2:6" ht="18">
      <c r="B37" s="1"/>
      <c r="D37" s="1"/>
      <c r="E37" s="1"/>
      <c r="F37" s="1"/>
    </row>
    <row r="38" ht="12.75">
      <c r="B38" t="s">
        <v>57</v>
      </c>
    </row>
    <row r="39" spans="4:5" ht="18">
      <c r="D39" s="1"/>
      <c r="E39" s="1"/>
    </row>
    <row r="40" ht="12.75">
      <c r="B40" t="s">
        <v>58</v>
      </c>
    </row>
  </sheetData>
  <sheetProtection/>
  <printOptions/>
  <pageMargins left="0.19" right="0.3" top="0.27" bottom="0.21" header="0.2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7.25390625" style="0" customWidth="1"/>
    <col min="4" max="4" width="16.00390625" style="0" customWidth="1"/>
    <col min="5" max="5" width="8.375" style="0" customWidth="1"/>
    <col min="6" max="6" width="14.25390625" style="0" customWidth="1"/>
    <col min="8" max="8" width="11.375" style="0" customWidth="1"/>
    <col min="9" max="10" width="11.75390625" style="0" customWidth="1"/>
    <col min="11" max="11" width="10.75390625" style="0" customWidth="1"/>
  </cols>
  <sheetData>
    <row r="1" spans="2:8" ht="20.25">
      <c r="B1" s="7"/>
      <c r="C1" s="1"/>
      <c r="D1" s="1"/>
      <c r="E1" s="1"/>
      <c r="F1" s="1"/>
      <c r="G1" s="2"/>
      <c r="H1" s="1"/>
    </row>
    <row r="2" spans="2:10" ht="18">
      <c r="B2" s="1" t="s">
        <v>63</v>
      </c>
      <c r="C2" s="1"/>
      <c r="D2" s="1"/>
      <c r="E2" s="1"/>
      <c r="F2" s="1"/>
      <c r="G2" s="15"/>
      <c r="H2" s="2"/>
      <c r="I2" s="2"/>
      <c r="J2" s="2"/>
    </row>
    <row r="3" spans="2:11" ht="18">
      <c r="B3" s="1" t="s">
        <v>180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18">
      <c r="B6" s="1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9005.92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42685.56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35020.43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5007.92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M14" s="2"/>
    </row>
    <row r="15" spans="2:10" ht="18">
      <c r="B15" s="1" t="s">
        <v>62</v>
      </c>
      <c r="F15" s="1"/>
      <c r="G15" s="2"/>
      <c r="H15" s="2"/>
      <c r="I15" s="2"/>
      <c r="J15" s="2"/>
    </row>
    <row r="16" spans="2:11" ht="18">
      <c r="B16" s="1" t="s">
        <v>84</v>
      </c>
      <c r="D16" s="1">
        <f>ROUND((D9*79.6%),2)</f>
        <v>33977.71</v>
      </c>
      <c r="E16" s="1" t="s">
        <v>0</v>
      </c>
      <c r="F16" s="1"/>
      <c r="G16" s="2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11" ht="18">
      <c r="B18" s="1" t="s">
        <v>64</v>
      </c>
      <c r="D18" s="1">
        <f>ROUND((D9*9.7%),2)</f>
        <v>4140.5</v>
      </c>
      <c r="E18" s="1" t="s">
        <v>0</v>
      </c>
      <c r="F18" s="1"/>
      <c r="G18" s="1"/>
      <c r="H18" s="1"/>
      <c r="I18" s="2"/>
      <c r="J18" s="2"/>
      <c r="K18" s="2"/>
    </row>
    <row r="19" spans="2:11" ht="18">
      <c r="B19" s="1" t="s">
        <v>65</v>
      </c>
      <c r="D19" s="1">
        <f>ROUND((D9*5.9%),2)</f>
        <v>2518.45</v>
      </c>
      <c r="E19" s="1" t="s">
        <v>0</v>
      </c>
      <c r="F19" s="1"/>
      <c r="G19" s="1"/>
      <c r="H19" s="1"/>
      <c r="I19" s="2"/>
      <c r="J19" s="2"/>
      <c r="K19" s="2"/>
    </row>
    <row r="20" spans="2:11" ht="18">
      <c r="B20" s="1" t="s">
        <v>148</v>
      </c>
      <c r="C20" s="1"/>
      <c r="D20" s="1">
        <v>1000</v>
      </c>
      <c r="E20" s="1" t="s">
        <v>0</v>
      </c>
      <c r="H20" s="1"/>
      <c r="I20" s="2"/>
      <c r="J20" s="2"/>
      <c r="K20" s="2"/>
    </row>
    <row r="21" spans="2:11" ht="18">
      <c r="B21" s="1" t="s">
        <v>60</v>
      </c>
      <c r="C21" s="1"/>
      <c r="D21" s="1">
        <v>6300</v>
      </c>
      <c r="E21" s="1" t="s">
        <v>0</v>
      </c>
      <c r="H21" s="1"/>
      <c r="I21" s="2"/>
      <c r="J21" s="2"/>
      <c r="K21" s="2"/>
    </row>
    <row r="22" spans="2:11" ht="18">
      <c r="B22" s="1" t="s">
        <v>310</v>
      </c>
      <c r="C22" s="1"/>
      <c r="D22" s="1">
        <v>5000</v>
      </c>
      <c r="E22" s="1" t="s">
        <v>0</v>
      </c>
      <c r="H22" s="1"/>
      <c r="I22" s="2"/>
      <c r="J22" s="2"/>
      <c r="K22" s="2"/>
    </row>
    <row r="23" spans="2:8" ht="18">
      <c r="B23" s="1" t="s">
        <v>23</v>
      </c>
      <c r="C23" s="1"/>
      <c r="D23" s="1">
        <v>2700</v>
      </c>
      <c r="E23" s="1" t="s">
        <v>0</v>
      </c>
      <c r="H23" s="1"/>
    </row>
    <row r="24" spans="2:11" ht="18">
      <c r="B24" s="1" t="s">
        <v>47</v>
      </c>
      <c r="D24" s="1">
        <f>D16+D20+D21+D22+D23</f>
        <v>48977.71</v>
      </c>
      <c r="E24" s="1" t="s">
        <v>0</v>
      </c>
      <c r="H24" s="1"/>
      <c r="K24" s="2"/>
    </row>
    <row r="26" ht="18">
      <c r="B26" s="1" t="s">
        <v>61</v>
      </c>
    </row>
    <row r="27" spans="2:5" ht="18">
      <c r="B27" s="1" t="s">
        <v>176</v>
      </c>
      <c r="D27" s="1">
        <f>D7+D11-D24</f>
        <v>-4951.360000000001</v>
      </c>
      <c r="E27" s="1" t="s">
        <v>0</v>
      </c>
    </row>
    <row r="28" spans="2:8" ht="18">
      <c r="B28" s="1"/>
      <c r="H28" s="2"/>
    </row>
    <row r="29" ht="18">
      <c r="B29" s="1" t="s">
        <v>48</v>
      </c>
    </row>
    <row r="30" spans="2:5" ht="18">
      <c r="B30" s="1" t="s">
        <v>176</v>
      </c>
      <c r="C30" s="1"/>
      <c r="D30" s="1">
        <v>18563.55</v>
      </c>
      <c r="E30" s="1" t="s">
        <v>0</v>
      </c>
    </row>
    <row r="31" spans="2:4" ht="18">
      <c r="B31" s="1"/>
      <c r="D31" s="1"/>
    </row>
    <row r="32" spans="2:5" ht="18">
      <c r="B32" s="1"/>
      <c r="D32" s="1"/>
      <c r="E32" s="1"/>
    </row>
    <row r="33" ht="12.75">
      <c r="B33" t="s">
        <v>57</v>
      </c>
    </row>
    <row r="35" ht="12.75">
      <c r="B35" t="s">
        <v>58</v>
      </c>
    </row>
  </sheetData>
  <sheetProtection/>
  <printOptions/>
  <pageMargins left="0.22" right="0.38" top="0.2" bottom="1" header="0.2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M38"/>
  <sheetViews>
    <sheetView zoomScalePageLayoutView="0" workbookViewId="0" topLeftCell="E1">
      <selection activeCell="H1" sqref="H1:P16384"/>
    </sheetView>
  </sheetViews>
  <sheetFormatPr defaultColWidth="9.00390625" defaultRowHeight="12.75"/>
  <cols>
    <col min="1" max="1" width="5.875" style="0" customWidth="1"/>
    <col min="2" max="2" width="19.25390625" style="0" customWidth="1"/>
    <col min="3" max="3" width="20.875" style="0" customWidth="1"/>
    <col min="4" max="4" width="18.25390625" style="0" customWidth="1"/>
    <col min="6" max="6" width="15.875" style="0" customWidth="1"/>
    <col min="9" max="9" width="14.125" style="0" customWidth="1"/>
    <col min="10" max="10" width="13.375" style="0" customWidth="1"/>
    <col min="11" max="11" width="11.2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207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26793.01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154168.09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153601.88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21965.07</v>
      </c>
      <c r="E12" s="1" t="s">
        <v>0</v>
      </c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M14" s="2"/>
    </row>
    <row r="15" spans="2:11" ht="18">
      <c r="B15" s="1" t="s">
        <v>62</v>
      </c>
      <c r="G15" s="1"/>
      <c r="H15" s="2"/>
      <c r="I15" s="2"/>
      <c r="J15" s="2"/>
      <c r="K15" s="2"/>
    </row>
    <row r="16" spans="2:11" ht="18">
      <c r="B16" s="1" t="s">
        <v>84</v>
      </c>
      <c r="D16" s="1">
        <f>ROUND((D9*85.7%),2)</f>
        <v>132122.05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9" ht="18">
      <c r="B18" s="1" t="s">
        <v>64</v>
      </c>
      <c r="D18" s="1">
        <f>ROUND((D9*9.7%),2)</f>
        <v>14954.3</v>
      </c>
      <c r="E18" s="1" t="s">
        <v>0</v>
      </c>
      <c r="F18" s="1"/>
      <c r="G18" s="1"/>
      <c r="H18" s="1"/>
      <c r="I18" s="2"/>
    </row>
    <row r="19" spans="2:11" ht="18">
      <c r="B19" s="1" t="s">
        <v>65</v>
      </c>
      <c r="D19" s="1">
        <f>ROUND((D9*5.9%),2)</f>
        <v>9095.92</v>
      </c>
      <c r="E19" s="1" t="s">
        <v>0</v>
      </c>
      <c r="F19" s="1"/>
      <c r="G19" s="1"/>
      <c r="H19" s="1"/>
      <c r="I19" s="2"/>
      <c r="J19" s="2"/>
      <c r="K19" s="2"/>
    </row>
    <row r="20" spans="2:11" ht="18">
      <c r="B20" s="1" t="s">
        <v>116</v>
      </c>
      <c r="D20" s="1">
        <v>4600</v>
      </c>
      <c r="E20" s="1" t="s">
        <v>0</v>
      </c>
      <c r="F20" s="1"/>
      <c r="G20" s="1"/>
      <c r="H20" s="1"/>
      <c r="I20" s="2"/>
      <c r="J20" s="2"/>
      <c r="K20" s="2"/>
    </row>
    <row r="21" spans="2:8" ht="18">
      <c r="B21" s="1" t="s">
        <v>15</v>
      </c>
      <c r="C21" s="1"/>
      <c r="D21" s="1">
        <v>950</v>
      </c>
      <c r="E21" s="1" t="s">
        <v>0</v>
      </c>
      <c r="H21" s="1"/>
    </row>
    <row r="22" spans="2:8" ht="18">
      <c r="B22" s="1" t="s">
        <v>61</v>
      </c>
      <c r="H22" s="1"/>
    </row>
    <row r="23" spans="2:5" ht="18">
      <c r="B23" s="1" t="s">
        <v>176</v>
      </c>
      <c r="D23" s="1">
        <f>D7+D11-D16-D20-D21</f>
        <v>42722.840000000026</v>
      </c>
      <c r="E23" s="1" t="s">
        <v>0</v>
      </c>
    </row>
    <row r="24" spans="2:5" ht="18">
      <c r="B24" s="1"/>
      <c r="C24" s="1"/>
      <c r="D24" s="1"/>
      <c r="E24" s="1"/>
    </row>
    <row r="25" spans="2:6" ht="18">
      <c r="B25" s="1" t="s">
        <v>48</v>
      </c>
      <c r="F25" s="1"/>
    </row>
    <row r="26" spans="2:6" ht="18">
      <c r="B26" s="1" t="s">
        <v>176</v>
      </c>
      <c r="D26" s="1">
        <v>11348.96</v>
      </c>
      <c r="E26" s="1" t="s">
        <v>0</v>
      </c>
      <c r="F26" s="1"/>
    </row>
    <row r="27" spans="2:6" ht="18">
      <c r="B27" s="1"/>
      <c r="D27" s="1"/>
      <c r="E27" s="1"/>
      <c r="F27" s="1"/>
    </row>
    <row r="28" spans="2:8" ht="18">
      <c r="B28" s="1"/>
      <c r="D28" s="1"/>
      <c r="E28" s="1"/>
      <c r="F28" s="1"/>
      <c r="H28" s="2"/>
    </row>
    <row r="29" spans="2:6" ht="18">
      <c r="B29" s="1"/>
      <c r="D29" s="1"/>
      <c r="E29" s="1"/>
      <c r="F29" s="1"/>
    </row>
    <row r="30" spans="2:6" ht="18">
      <c r="B30" s="1"/>
      <c r="D30" s="1"/>
      <c r="E30" s="1"/>
      <c r="F30" s="1"/>
    </row>
    <row r="31" spans="3:7" ht="18">
      <c r="C31" s="1"/>
      <c r="D31" s="1"/>
      <c r="E31" s="1"/>
      <c r="F31" s="1"/>
      <c r="G31" s="1"/>
    </row>
    <row r="32" ht="18">
      <c r="B32" s="1"/>
    </row>
    <row r="33" spans="2:8" ht="18">
      <c r="B33" s="1"/>
      <c r="H33" s="1"/>
    </row>
    <row r="34" spans="2:6" ht="18">
      <c r="B34" s="1"/>
      <c r="D34" s="1"/>
      <c r="E34" s="1"/>
      <c r="F34" s="1"/>
    </row>
    <row r="35" spans="3:7" ht="18">
      <c r="C35" s="1"/>
      <c r="D35" s="1"/>
      <c r="E35" s="1"/>
      <c r="F35" s="1"/>
      <c r="G35" s="1"/>
    </row>
    <row r="36" spans="2:6" ht="18">
      <c r="B36" t="s">
        <v>57</v>
      </c>
      <c r="D36" s="1"/>
      <c r="E36" s="1"/>
      <c r="F36" s="1"/>
    </row>
    <row r="37" spans="4:8" ht="18">
      <c r="D37" s="1"/>
      <c r="E37" s="1"/>
      <c r="F37" s="1"/>
      <c r="H37" s="1"/>
    </row>
    <row r="38" spans="2:6" ht="18">
      <c r="B38" t="s">
        <v>58</v>
      </c>
      <c r="C38" s="1"/>
      <c r="D38" s="1"/>
      <c r="E38" s="1"/>
      <c r="F38" s="1"/>
    </row>
  </sheetData>
  <sheetProtection/>
  <printOptions/>
  <pageMargins left="0.27" right="0.19" top="0.31" bottom="1" header="0.24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M42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4.375" style="0" customWidth="1"/>
    <col min="2" max="2" width="21.25390625" style="0" customWidth="1"/>
    <col min="3" max="3" width="20.375" style="0" customWidth="1"/>
    <col min="4" max="4" width="16.75390625" style="0" customWidth="1"/>
    <col min="6" max="6" width="11.75390625" style="0" customWidth="1"/>
    <col min="9" max="9" width="13.875" style="0" customWidth="1"/>
    <col min="10" max="10" width="11.625" style="0" customWidth="1"/>
    <col min="11" max="11" width="11.1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208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-1887.91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11554.32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3" ht="18">
      <c r="B11" s="1" t="s">
        <v>83</v>
      </c>
      <c r="C11" s="1"/>
      <c r="D11" s="1">
        <v>8269.87</v>
      </c>
      <c r="E11" s="1" t="s">
        <v>0</v>
      </c>
      <c r="F11" s="1"/>
      <c r="G11" s="1"/>
      <c r="H11" s="2"/>
      <c r="I11" s="2"/>
      <c r="J11" s="2"/>
      <c r="K11" s="2"/>
      <c r="M11" s="2"/>
    </row>
    <row r="12" spans="2:11" ht="18">
      <c r="B12" s="1" t="s">
        <v>69</v>
      </c>
      <c r="D12" s="1">
        <f>ROUND((D11*14.3%),2)</f>
        <v>1182.59</v>
      </c>
      <c r="E12" s="1" t="s">
        <v>0</v>
      </c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1" ht="18">
      <c r="B14" s="1" t="s">
        <v>19</v>
      </c>
      <c r="D14" s="1"/>
      <c r="E14" s="1"/>
      <c r="F14" s="1"/>
      <c r="G14" s="1"/>
      <c r="H14" s="2"/>
      <c r="I14" s="2"/>
      <c r="J14" s="2"/>
      <c r="K14" s="2"/>
    </row>
    <row r="15" spans="2:11" ht="18">
      <c r="B15" s="1" t="s">
        <v>62</v>
      </c>
      <c r="G15" s="1"/>
      <c r="H15" s="1"/>
      <c r="I15" s="2"/>
      <c r="K15" s="2"/>
    </row>
    <row r="16" spans="2:11" ht="18">
      <c r="B16" s="1" t="s">
        <v>84</v>
      </c>
      <c r="D16" s="1">
        <f>ROUND((D9*79.6%),2)</f>
        <v>9197.24</v>
      </c>
      <c r="E16" s="1" t="s">
        <v>0</v>
      </c>
      <c r="F16" s="1"/>
      <c r="G16" s="1"/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11" ht="18">
      <c r="B18" s="1" t="s">
        <v>64</v>
      </c>
      <c r="D18" s="1">
        <f>ROUND((D9*9.7%),2)</f>
        <v>1120.77</v>
      </c>
      <c r="E18" s="1" t="s">
        <v>0</v>
      </c>
      <c r="F18" s="1"/>
      <c r="G18" s="1"/>
      <c r="H18" s="1"/>
      <c r="I18" s="2"/>
      <c r="J18" s="2"/>
      <c r="K18" s="2"/>
    </row>
    <row r="19" spans="2:7" ht="18">
      <c r="B19" s="1" t="s">
        <v>65</v>
      </c>
      <c r="D19" s="1"/>
      <c r="E19" s="1"/>
      <c r="F19" s="1"/>
      <c r="G19" s="1"/>
    </row>
    <row r="20" spans="2:7" ht="18">
      <c r="B20" s="1"/>
      <c r="D20" s="1"/>
      <c r="E20" s="1"/>
      <c r="F20" s="1"/>
      <c r="G20" s="1"/>
    </row>
    <row r="21" spans="2:5" ht="18">
      <c r="B21" s="1"/>
      <c r="C21" s="1"/>
      <c r="D21" s="1"/>
      <c r="E21" s="1"/>
    </row>
    <row r="22" spans="2:8" ht="18">
      <c r="B22" s="1"/>
      <c r="C22" s="1"/>
      <c r="D22" s="1"/>
      <c r="E22" s="1"/>
      <c r="H22" s="1"/>
    </row>
    <row r="23" spans="2:5" ht="18">
      <c r="B23" s="1"/>
      <c r="C23" s="1"/>
      <c r="D23" s="1"/>
      <c r="E23" s="1"/>
    </row>
    <row r="24" spans="2:5" ht="18">
      <c r="B24" s="1"/>
      <c r="C24" s="1"/>
      <c r="D24" s="1"/>
      <c r="E24" s="1"/>
    </row>
    <row r="25" spans="2:5" ht="18">
      <c r="B25" s="1"/>
      <c r="C25" s="1"/>
      <c r="D25" s="1"/>
      <c r="E25" s="1"/>
    </row>
    <row r="26" spans="2:5" ht="18">
      <c r="B26" s="1" t="s">
        <v>47</v>
      </c>
      <c r="C26" s="1"/>
      <c r="D26" s="1">
        <f>D16+D22+D24+D25</f>
        <v>9197.24</v>
      </c>
      <c r="E26" s="1" t="s">
        <v>0</v>
      </c>
    </row>
    <row r="27" spans="2:3" ht="18">
      <c r="B27" s="1"/>
      <c r="C27" s="1"/>
    </row>
    <row r="28" spans="2:6" ht="18">
      <c r="B28" s="1" t="s">
        <v>61</v>
      </c>
      <c r="F28" s="1"/>
    </row>
    <row r="29" spans="2:6" ht="18">
      <c r="B29" s="1" t="s">
        <v>176</v>
      </c>
      <c r="D29" s="1">
        <f>D7+D11-D26</f>
        <v>-2815.279999999999</v>
      </c>
      <c r="E29" s="1" t="s">
        <v>0</v>
      </c>
      <c r="F29" s="1"/>
    </row>
    <row r="30" spans="2:6" ht="18">
      <c r="B30" s="1"/>
      <c r="F30" s="1"/>
    </row>
    <row r="31" spans="2:6" ht="18">
      <c r="B31" s="1" t="s">
        <v>48</v>
      </c>
      <c r="F31" s="1"/>
    </row>
    <row r="32" spans="2:6" ht="18">
      <c r="B32" s="1" t="s">
        <v>176</v>
      </c>
      <c r="D32" s="1">
        <v>7106.07</v>
      </c>
      <c r="E32" s="1" t="s">
        <v>0</v>
      </c>
      <c r="F32" s="1"/>
    </row>
    <row r="33" spans="2:6" ht="18">
      <c r="B33" s="1"/>
      <c r="D33" s="1"/>
      <c r="E33" s="1"/>
      <c r="F33" s="1"/>
    </row>
    <row r="34" spans="3:6" ht="18">
      <c r="C34" s="1"/>
      <c r="D34" s="1"/>
      <c r="E34" s="1"/>
      <c r="F34" s="1"/>
    </row>
    <row r="35" ht="18">
      <c r="B35" s="1"/>
    </row>
    <row r="36" ht="18">
      <c r="B36" s="1"/>
    </row>
    <row r="37" spans="2:6" ht="18">
      <c r="B37" s="1"/>
      <c r="D37" s="1"/>
      <c r="E37" s="1"/>
      <c r="F37" s="1"/>
    </row>
    <row r="38" spans="3:6" ht="18">
      <c r="C38" s="1"/>
      <c r="D38" s="1"/>
      <c r="E38" s="1"/>
      <c r="F38" s="1"/>
    </row>
    <row r="40" ht="12.75">
      <c r="B40" t="s">
        <v>57</v>
      </c>
    </row>
    <row r="42" ht="12.75">
      <c r="B42" t="s">
        <v>58</v>
      </c>
    </row>
  </sheetData>
  <sheetProtection/>
  <printOptions/>
  <pageMargins left="0.19" right="0.28" top="0.25" bottom="0.3" header="0.2" footer="0.19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1">
      <selection activeCell="G1" sqref="G1:P16384"/>
    </sheetView>
  </sheetViews>
  <sheetFormatPr defaultColWidth="9.00390625" defaultRowHeight="12.75"/>
  <cols>
    <col min="1" max="1" width="3.875" style="0" customWidth="1"/>
    <col min="2" max="2" width="24.00390625" style="0" customWidth="1"/>
    <col min="3" max="3" width="23.375" style="0" customWidth="1"/>
    <col min="4" max="4" width="17.375" style="0" customWidth="1"/>
    <col min="5" max="6" width="15.625" style="0" customWidth="1"/>
    <col min="7" max="7" width="10.25390625" style="0" customWidth="1"/>
    <col min="8" max="8" width="11.00390625" style="0" customWidth="1"/>
    <col min="9" max="9" width="12.75390625" style="0" customWidth="1"/>
    <col min="10" max="10" width="13.125" style="0" customWidth="1"/>
    <col min="11" max="11" width="14.125" style="0" customWidth="1"/>
  </cols>
  <sheetData>
    <row r="1" ht="12.75">
      <c r="G1" s="2"/>
    </row>
    <row r="2" spans="2:8" ht="18">
      <c r="B2" s="1" t="s">
        <v>63</v>
      </c>
      <c r="C2" s="1"/>
      <c r="D2" s="1"/>
      <c r="E2" s="1"/>
      <c r="F2" s="1"/>
      <c r="G2" s="15"/>
      <c r="H2" s="2"/>
    </row>
    <row r="3" spans="2:11" ht="18">
      <c r="B3" s="1" t="s">
        <v>209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-47620.23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293053.41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289487.3</v>
      </c>
      <c r="E11" s="1" t="s">
        <v>0</v>
      </c>
      <c r="F11" s="2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41396.68</v>
      </c>
      <c r="E12" s="1" t="s">
        <v>0</v>
      </c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1" ht="18">
      <c r="B14" s="1" t="s">
        <v>19</v>
      </c>
      <c r="D14" s="1"/>
      <c r="E14" s="1"/>
      <c r="F14" s="1"/>
      <c r="G14" s="1"/>
      <c r="H14" s="2"/>
      <c r="I14" s="2"/>
      <c r="J14" s="2"/>
      <c r="K14" s="2"/>
    </row>
    <row r="15" spans="2:10" ht="18">
      <c r="B15" s="1" t="s">
        <v>62</v>
      </c>
      <c r="G15" s="1"/>
      <c r="H15" s="2"/>
      <c r="I15" s="2"/>
      <c r="J15" s="2"/>
    </row>
    <row r="16" spans="2:11" ht="18">
      <c r="B16" s="1" t="s">
        <v>84</v>
      </c>
      <c r="D16" s="1">
        <f>ROUND((D9*85.7%),2)</f>
        <v>251146.77</v>
      </c>
      <c r="E16" s="1" t="s">
        <v>0</v>
      </c>
      <c r="F16" s="1"/>
      <c r="K16" s="2"/>
    </row>
    <row r="17" spans="2:11" ht="18">
      <c r="B17" s="1" t="s">
        <v>67</v>
      </c>
      <c r="C17" s="1"/>
      <c r="K17" s="2"/>
    </row>
    <row r="18" spans="2:11" ht="18">
      <c r="B18" s="1" t="s">
        <v>64</v>
      </c>
      <c r="D18" s="1">
        <f>ROUND((D9*9.7%),2)</f>
        <v>28426.18</v>
      </c>
      <c r="E18" s="1" t="s">
        <v>0</v>
      </c>
      <c r="F18" s="1"/>
      <c r="K18" s="2"/>
    </row>
    <row r="19" spans="2:11" ht="18">
      <c r="B19" s="1" t="s">
        <v>65</v>
      </c>
      <c r="D19" s="1">
        <f>ROUND((D9*5.9%),2)</f>
        <v>17290.15</v>
      </c>
      <c r="E19" s="1" t="s">
        <v>0</v>
      </c>
      <c r="F19" s="1"/>
      <c r="G19" s="1"/>
      <c r="H19" s="1"/>
      <c r="I19" s="2"/>
      <c r="J19" s="2"/>
      <c r="K19" s="2"/>
    </row>
    <row r="20" spans="2:11" ht="18">
      <c r="B20" s="1" t="s">
        <v>117</v>
      </c>
      <c r="D20" s="1">
        <v>3600</v>
      </c>
      <c r="E20" s="1" t="s">
        <v>0</v>
      </c>
      <c r="F20" s="1"/>
      <c r="G20" s="1"/>
      <c r="H20" s="1"/>
      <c r="I20" s="2"/>
      <c r="J20" s="2"/>
      <c r="K20" s="2"/>
    </row>
    <row r="21" spans="2:11" ht="18">
      <c r="B21" s="1" t="s">
        <v>20</v>
      </c>
      <c r="C21" s="1"/>
      <c r="D21" s="1">
        <v>4000</v>
      </c>
      <c r="E21" s="1" t="s">
        <v>0</v>
      </c>
      <c r="F21" s="1"/>
      <c r="H21" s="1"/>
      <c r="I21" s="2"/>
      <c r="J21" s="2"/>
      <c r="K21" s="2"/>
    </row>
    <row r="22" spans="2:11" ht="18">
      <c r="B22" s="1" t="s">
        <v>7</v>
      </c>
      <c r="C22" s="1"/>
      <c r="D22" s="1">
        <v>2000</v>
      </c>
      <c r="E22" s="1" t="s">
        <v>0</v>
      </c>
      <c r="F22" s="1"/>
      <c r="H22" s="1"/>
      <c r="I22" s="2"/>
      <c r="J22" s="2"/>
      <c r="K22" s="2"/>
    </row>
    <row r="23" spans="2:6" ht="18">
      <c r="B23" s="1" t="s">
        <v>311</v>
      </c>
      <c r="C23" s="1"/>
      <c r="D23" s="1">
        <v>1200</v>
      </c>
      <c r="E23" s="1" t="s">
        <v>0</v>
      </c>
      <c r="F23" s="1"/>
    </row>
    <row r="24" spans="2:6" ht="18">
      <c r="B24" s="1"/>
      <c r="C24" s="1"/>
      <c r="D24" s="1"/>
      <c r="E24" s="1"/>
      <c r="F24" s="1"/>
    </row>
    <row r="25" spans="2:5" ht="18">
      <c r="B25" s="1"/>
      <c r="C25" s="1"/>
      <c r="D25" s="1"/>
      <c r="E25" s="1"/>
    </row>
    <row r="26" spans="2:6" ht="18">
      <c r="B26" s="1"/>
      <c r="C26" s="1"/>
      <c r="D26" s="1"/>
      <c r="E26" s="1"/>
      <c r="F26" s="1"/>
    </row>
    <row r="27" spans="2:6" ht="18">
      <c r="B27" s="1"/>
      <c r="C27" s="1"/>
      <c r="D27" s="1"/>
      <c r="E27" s="1"/>
      <c r="F27" s="1"/>
    </row>
    <row r="28" spans="2:6" ht="18">
      <c r="B28" s="1" t="s">
        <v>30</v>
      </c>
      <c r="D28" s="1">
        <f>D16+D20+D21+D22+D23</f>
        <v>261946.77</v>
      </c>
      <c r="E28" s="1" t="s">
        <v>0</v>
      </c>
      <c r="F28" s="1"/>
    </row>
    <row r="29" spans="2:6" ht="18">
      <c r="B29" s="1"/>
      <c r="D29" s="1"/>
      <c r="E29" s="1"/>
      <c r="F29" s="1"/>
    </row>
    <row r="30" ht="18">
      <c r="B30" s="1" t="s">
        <v>61</v>
      </c>
    </row>
    <row r="31" spans="2:6" ht="18">
      <c r="B31" s="1" t="s">
        <v>176</v>
      </c>
      <c r="D31" s="1">
        <f>D7+D11-D28</f>
        <v>-20079.70000000001</v>
      </c>
      <c r="E31" s="1" t="s">
        <v>0</v>
      </c>
      <c r="F31" s="1"/>
    </row>
    <row r="32" spans="2:6" ht="18">
      <c r="B32" s="1"/>
      <c r="D32" s="1"/>
      <c r="E32" s="1"/>
      <c r="F32" s="1"/>
    </row>
    <row r="33" spans="2:6" ht="18">
      <c r="B33" s="1" t="s">
        <v>48</v>
      </c>
      <c r="F33" s="1"/>
    </row>
    <row r="34" spans="2:5" ht="18">
      <c r="B34" s="1" t="s">
        <v>176</v>
      </c>
      <c r="D34" s="1">
        <v>25741.34</v>
      </c>
      <c r="E34" s="1" t="s">
        <v>0</v>
      </c>
    </row>
    <row r="36" spans="2:6" ht="18">
      <c r="B36" s="1"/>
      <c r="D36" s="1"/>
      <c r="E36" s="1"/>
      <c r="F36" s="1"/>
    </row>
    <row r="37" spans="4:6" ht="18">
      <c r="D37" s="1"/>
      <c r="E37" s="1"/>
      <c r="F37" s="1"/>
    </row>
    <row r="38" spans="2:6" ht="18">
      <c r="B38" t="s">
        <v>57</v>
      </c>
      <c r="D38" s="1"/>
      <c r="E38" s="1"/>
      <c r="F38" s="1"/>
    </row>
    <row r="39" spans="4:6" ht="18">
      <c r="D39" s="1"/>
      <c r="E39" s="1"/>
      <c r="F39" s="1"/>
    </row>
    <row r="40" spans="2:6" ht="18">
      <c r="B40" t="s">
        <v>58</v>
      </c>
      <c r="D40" s="1"/>
      <c r="E40" s="1"/>
      <c r="F40" s="1"/>
    </row>
    <row r="45" spans="2:11" ht="18">
      <c r="B45" s="1"/>
      <c r="C45" s="1"/>
      <c r="D45" s="1"/>
      <c r="E45" s="1"/>
      <c r="F45" s="1"/>
      <c r="G45" s="1"/>
      <c r="H45" s="1"/>
      <c r="K45" s="2"/>
    </row>
    <row r="46" spans="2:11" ht="18">
      <c r="B46" s="1"/>
      <c r="C46" s="1"/>
      <c r="D46" s="1"/>
      <c r="E46" s="1"/>
      <c r="F46" s="1"/>
      <c r="G46" s="1"/>
      <c r="H46" s="1"/>
      <c r="K46" s="2"/>
    </row>
    <row r="47" spans="2:11" ht="18">
      <c r="B47" s="1"/>
      <c r="C47" s="1"/>
      <c r="D47" s="1"/>
      <c r="E47" s="1"/>
      <c r="F47" s="1"/>
      <c r="G47" s="1"/>
      <c r="H47" s="1"/>
      <c r="K47" s="2"/>
    </row>
    <row r="48" spans="2:11" ht="18">
      <c r="B48" s="1"/>
      <c r="C48" s="1"/>
      <c r="D48" s="1"/>
      <c r="E48" s="1"/>
      <c r="F48" s="1"/>
      <c r="G48" s="1"/>
      <c r="H48" s="1"/>
      <c r="K48" s="2"/>
    </row>
    <row r="49" spans="2:11" ht="18">
      <c r="B49" s="1"/>
      <c r="C49" s="1"/>
      <c r="D49" s="1"/>
      <c r="E49" s="1"/>
      <c r="F49" s="1"/>
      <c r="G49" s="1"/>
      <c r="H49" s="1"/>
      <c r="K49" s="2"/>
    </row>
    <row r="50" spans="2:8" ht="18">
      <c r="B50" s="1"/>
      <c r="C50" s="1"/>
      <c r="D50" s="1"/>
      <c r="E50" s="1"/>
      <c r="F50" s="1"/>
      <c r="G50" s="1"/>
      <c r="H50" s="1"/>
    </row>
    <row r="51" spans="2:8" ht="18">
      <c r="B51" s="1"/>
      <c r="C51" s="1"/>
      <c r="D51" s="1"/>
      <c r="E51" s="1"/>
      <c r="F51" s="1"/>
      <c r="G51" s="1"/>
      <c r="H51" s="1"/>
    </row>
    <row r="52" spans="2:8" ht="18">
      <c r="B52" s="1"/>
      <c r="C52" s="1"/>
      <c r="D52" s="1"/>
      <c r="E52" s="1"/>
      <c r="F52" s="1"/>
      <c r="G52" s="1"/>
      <c r="H52" s="1"/>
    </row>
    <row r="53" ht="18">
      <c r="B53" s="1"/>
    </row>
    <row r="54" spans="2:6" ht="18">
      <c r="B54" s="1"/>
      <c r="D54" s="1"/>
      <c r="E54" s="1"/>
      <c r="F54" s="1"/>
    </row>
    <row r="55" ht="18">
      <c r="B55" s="1"/>
    </row>
    <row r="56" spans="2:6" ht="18">
      <c r="B56" s="1"/>
      <c r="D56" s="1"/>
      <c r="E56" s="1"/>
      <c r="F56" s="1"/>
    </row>
    <row r="57" spans="2:6" ht="18">
      <c r="B57" s="1"/>
      <c r="D57" s="1"/>
      <c r="E57" s="1"/>
      <c r="F57" s="1"/>
    </row>
  </sheetData>
  <sheetProtection/>
  <printOptions/>
  <pageMargins left="0.26" right="0.19" top="0.47" bottom="0.19" header="0.25" footer="0.19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K45"/>
  <sheetViews>
    <sheetView zoomScalePageLayoutView="0" workbookViewId="0" topLeftCell="E1">
      <selection activeCell="G1" sqref="G1:N16384"/>
    </sheetView>
  </sheetViews>
  <sheetFormatPr defaultColWidth="9.00390625" defaultRowHeight="12.75"/>
  <cols>
    <col min="1" max="1" width="6.625" style="0" customWidth="1"/>
    <col min="2" max="2" width="27.875" style="0" customWidth="1"/>
    <col min="3" max="3" width="17.875" style="0" customWidth="1"/>
    <col min="4" max="4" width="18.00390625" style="0" customWidth="1"/>
    <col min="5" max="6" width="15.375" style="0" customWidth="1"/>
    <col min="7" max="7" width="9.875" style="0" customWidth="1"/>
    <col min="8" max="8" width="11.875" style="0" customWidth="1"/>
    <col min="9" max="9" width="16.25390625" style="0" customWidth="1"/>
    <col min="10" max="10" width="12.875" style="0" customWidth="1"/>
    <col min="11" max="11" width="13.25390625" style="0" customWidth="1"/>
  </cols>
  <sheetData>
    <row r="1" ht="12.75"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5"/>
      <c r="J2" s="5"/>
      <c r="K2" s="5"/>
    </row>
    <row r="3" spans="2:11" ht="18">
      <c r="B3" s="1" t="s">
        <v>210</v>
      </c>
      <c r="C3" s="1"/>
      <c r="D3" s="1"/>
      <c r="E3" s="1"/>
      <c r="F3" s="1"/>
      <c r="G3" s="15"/>
      <c r="H3" s="2"/>
      <c r="I3" s="5"/>
      <c r="J3" s="5"/>
      <c r="K3" s="5"/>
    </row>
    <row r="4" spans="2:11" ht="18">
      <c r="B4" s="1" t="s">
        <v>32</v>
      </c>
      <c r="C4" s="1"/>
      <c r="D4" s="1"/>
      <c r="E4" s="1"/>
      <c r="F4" s="1"/>
      <c r="G4" s="15"/>
      <c r="H4" s="2"/>
      <c r="I4" s="5"/>
      <c r="J4" s="5"/>
      <c r="K4" s="5"/>
    </row>
    <row r="5" spans="2:11" ht="18">
      <c r="B5" s="1" t="s">
        <v>33</v>
      </c>
      <c r="C5" s="1"/>
      <c r="D5" s="1"/>
      <c r="E5" s="1"/>
      <c r="F5" s="1"/>
      <c r="G5" s="15"/>
      <c r="H5" s="2"/>
      <c r="I5" s="5"/>
      <c r="J5" s="5"/>
      <c r="K5" s="5"/>
    </row>
    <row r="6" spans="2:11" ht="20.25">
      <c r="B6" s="7"/>
      <c r="C6" s="1"/>
      <c r="D6" s="1"/>
      <c r="E6" s="1"/>
      <c r="F6" s="1"/>
      <c r="G6" s="15"/>
      <c r="H6" s="2"/>
      <c r="I6" s="5"/>
      <c r="J6" s="5"/>
      <c r="K6" s="5"/>
    </row>
    <row r="7" spans="2:11" ht="18">
      <c r="B7" s="1" t="s">
        <v>88</v>
      </c>
      <c r="C7" s="1"/>
      <c r="D7" s="1">
        <v>-25380.32</v>
      </c>
      <c r="E7" s="1" t="s">
        <v>0</v>
      </c>
      <c r="F7" s="1"/>
      <c r="G7" s="15"/>
      <c r="H7" s="2"/>
      <c r="I7" s="5"/>
      <c r="J7" s="5"/>
      <c r="K7" s="5"/>
    </row>
    <row r="8" spans="2:11" ht="18">
      <c r="B8" s="1" t="s">
        <v>34</v>
      </c>
      <c r="C8" s="1"/>
      <c r="D8" s="1"/>
      <c r="E8" s="1"/>
      <c r="F8" s="1"/>
      <c r="G8" s="2"/>
      <c r="H8" s="2"/>
      <c r="I8" s="5"/>
      <c r="J8" s="5"/>
      <c r="K8" s="5"/>
    </row>
    <row r="9" spans="2:11" ht="18">
      <c r="B9" s="1" t="s">
        <v>83</v>
      </c>
      <c r="C9" s="1"/>
      <c r="D9" s="1">
        <v>91773.39</v>
      </c>
      <c r="E9" s="1" t="s">
        <v>0</v>
      </c>
      <c r="F9" s="1"/>
      <c r="G9" s="5"/>
      <c r="H9" s="5"/>
      <c r="I9" s="5"/>
      <c r="J9" s="5"/>
      <c r="K9" s="5"/>
    </row>
    <row r="10" spans="2:11" ht="18">
      <c r="B10" s="1" t="s">
        <v>36</v>
      </c>
      <c r="C10" s="1"/>
      <c r="D10" s="1"/>
      <c r="E10" s="1"/>
      <c r="F10" s="1"/>
      <c r="G10" s="5"/>
      <c r="H10" s="5"/>
      <c r="I10" s="5"/>
      <c r="J10" s="5"/>
      <c r="K10" s="5"/>
    </row>
    <row r="11" spans="2:11" ht="18">
      <c r="B11" s="1" t="s">
        <v>83</v>
      </c>
      <c r="C11" s="1"/>
      <c r="D11" s="1">
        <v>105343.51</v>
      </c>
      <c r="E11" s="1" t="s">
        <v>0</v>
      </c>
      <c r="F11" s="1"/>
      <c r="G11" s="2"/>
      <c r="H11" s="5"/>
      <c r="I11" s="14"/>
      <c r="J11" s="14"/>
      <c r="K11" s="5"/>
    </row>
    <row r="12" spans="2:7" s="5" customFormat="1" ht="18">
      <c r="B12" s="1" t="s">
        <v>69</v>
      </c>
      <c r="C12"/>
      <c r="D12" s="1">
        <f>ROUND((D11*14.3%),2)</f>
        <v>15064.12</v>
      </c>
      <c r="E12" s="1" t="s">
        <v>0</v>
      </c>
      <c r="F12" s="1"/>
      <c r="G12" s="2"/>
    </row>
    <row r="13" spans="2:7" s="5" customFormat="1" ht="18">
      <c r="B13" s="1"/>
      <c r="C13" s="1"/>
      <c r="D13" s="1"/>
      <c r="E13" s="1"/>
      <c r="F13" s="1"/>
      <c r="G13" s="2"/>
    </row>
    <row r="14" spans="2:11" s="5" customFormat="1" ht="18">
      <c r="B14" s="1" t="s">
        <v>19</v>
      </c>
      <c r="C14"/>
      <c r="D14" s="1"/>
      <c r="E14" s="1"/>
      <c r="F14" s="1"/>
      <c r="G14" s="1"/>
      <c r="K14" s="2"/>
    </row>
    <row r="15" spans="2:11" s="5" customFormat="1" ht="18">
      <c r="B15" s="1" t="s">
        <v>62</v>
      </c>
      <c r="C15"/>
      <c r="D15"/>
      <c r="E15"/>
      <c r="F15"/>
      <c r="G15" s="1"/>
      <c r="K15" s="2"/>
    </row>
    <row r="16" spans="2:8" s="5" customFormat="1" ht="18">
      <c r="B16" s="1" t="s">
        <v>84</v>
      </c>
      <c r="C16"/>
      <c r="D16" s="1">
        <f>ROUND((D9*79.6%),2)</f>
        <v>73051.62</v>
      </c>
      <c r="E16" s="1" t="s">
        <v>0</v>
      </c>
      <c r="F16" s="1"/>
      <c r="G16" s="1"/>
      <c r="H16" s="14"/>
    </row>
    <row r="17" spans="2:10" s="5" customFormat="1" ht="18">
      <c r="B17" s="1" t="s">
        <v>67</v>
      </c>
      <c r="C17" s="1"/>
      <c r="D17"/>
      <c r="E17"/>
      <c r="F17"/>
      <c r="G17" s="1"/>
      <c r="H17" s="1"/>
      <c r="I17"/>
      <c r="J17"/>
    </row>
    <row r="18" spans="2:6" s="5" customFormat="1" ht="18">
      <c r="B18" s="1" t="s">
        <v>64</v>
      </c>
      <c r="C18"/>
      <c r="D18" s="1">
        <f>ROUND((D9*9.7%),2)</f>
        <v>8902.02</v>
      </c>
      <c r="E18" s="1" t="s">
        <v>0</v>
      </c>
      <c r="F18" s="1"/>
    </row>
    <row r="19" spans="2:6" s="5" customFormat="1" ht="18">
      <c r="B19" s="1" t="s">
        <v>65</v>
      </c>
      <c r="C19"/>
      <c r="D19" s="1">
        <f>ROUND((D9*5.9%),2)</f>
        <v>5414.63</v>
      </c>
      <c r="E19" s="1" t="s">
        <v>0</v>
      </c>
      <c r="F19" s="1"/>
    </row>
    <row r="20" spans="2:11" s="5" customFormat="1" ht="18">
      <c r="B20" s="1"/>
      <c r="C20"/>
      <c r="D20" s="1"/>
      <c r="E20" s="1"/>
      <c r="F20" s="1"/>
      <c r="K20" s="2"/>
    </row>
    <row r="21" spans="2:11" ht="18">
      <c r="B21" s="1"/>
      <c r="C21" s="1"/>
      <c r="D21" s="1"/>
      <c r="E21" s="1"/>
      <c r="F21" s="1"/>
      <c r="G21" s="1"/>
      <c r="H21" s="1"/>
      <c r="K21" s="2"/>
    </row>
    <row r="22" spans="2:11" ht="18">
      <c r="B22" s="1"/>
      <c r="C22" s="1"/>
      <c r="D22" s="1"/>
      <c r="E22" s="1"/>
      <c r="F22" s="1"/>
      <c r="G22" s="1"/>
      <c r="H22" s="1"/>
      <c r="I22" s="5"/>
      <c r="J22" s="5"/>
      <c r="K22" s="5"/>
    </row>
    <row r="23" spans="6:11" ht="18">
      <c r="F23" s="1"/>
      <c r="G23" s="1"/>
      <c r="H23" s="1"/>
      <c r="K23" s="2"/>
    </row>
    <row r="24" spans="2:11" ht="18">
      <c r="B24" s="1" t="s">
        <v>61</v>
      </c>
      <c r="F24" s="1"/>
      <c r="G24" s="1"/>
      <c r="H24" s="1"/>
      <c r="K24" s="2"/>
    </row>
    <row r="25" spans="2:11" ht="18">
      <c r="B25" s="1" t="s">
        <v>176</v>
      </c>
      <c r="D25" s="1">
        <f>D7+D11-D16-D22</f>
        <v>6911.570000000007</v>
      </c>
      <c r="E25" s="1" t="s">
        <v>0</v>
      </c>
      <c r="F25" s="1"/>
      <c r="G25" s="1"/>
      <c r="H25" s="1"/>
      <c r="K25" s="2"/>
    </row>
    <row r="26" spans="2:11" ht="18">
      <c r="B26" s="1"/>
      <c r="C26" s="1"/>
      <c r="D26" s="1"/>
      <c r="E26" s="1"/>
      <c r="F26" s="1"/>
      <c r="G26" s="1"/>
      <c r="H26" s="1"/>
      <c r="K26" s="2"/>
    </row>
    <row r="27" spans="2:8" ht="18">
      <c r="B27" s="1" t="s">
        <v>48</v>
      </c>
      <c r="F27" s="1"/>
      <c r="G27" s="1"/>
      <c r="H27" s="2"/>
    </row>
    <row r="28" spans="2:7" ht="18">
      <c r="B28" s="1" t="s">
        <v>176</v>
      </c>
      <c r="D28" s="1">
        <v>19094.78</v>
      </c>
      <c r="E28" s="1" t="s">
        <v>0</v>
      </c>
      <c r="F28" s="1"/>
      <c r="G28" s="1"/>
    </row>
    <row r="29" spans="2:7" ht="18">
      <c r="B29" s="1"/>
      <c r="C29" s="1"/>
      <c r="D29" s="1"/>
      <c r="E29" s="1"/>
      <c r="F29" s="1"/>
      <c r="G29" s="1"/>
    </row>
    <row r="30" ht="18">
      <c r="B30" s="1"/>
    </row>
    <row r="31" spans="2:6" ht="18">
      <c r="B31" s="1"/>
      <c r="D31" s="1"/>
      <c r="E31" s="1"/>
      <c r="F31" s="1"/>
    </row>
    <row r="32" spans="2:6" ht="18">
      <c r="B32" s="1"/>
      <c r="D32" s="1"/>
      <c r="E32" s="1"/>
      <c r="F32" s="1"/>
    </row>
    <row r="33" ht="18">
      <c r="B33" s="1"/>
    </row>
    <row r="34" spans="2:6" ht="18">
      <c r="B34" s="1"/>
      <c r="D34" s="1"/>
      <c r="E34" s="1"/>
      <c r="F34" s="1"/>
    </row>
    <row r="35" spans="2:6" ht="18">
      <c r="B35" s="1"/>
      <c r="D35" s="1"/>
      <c r="E35" s="1"/>
      <c r="F35" s="1"/>
    </row>
    <row r="36" spans="2:6" ht="18">
      <c r="B36" s="1"/>
      <c r="D36" s="1"/>
      <c r="E36" s="1"/>
      <c r="F36" s="1"/>
    </row>
    <row r="37" spans="2:6" ht="18">
      <c r="B37" s="1"/>
      <c r="D37" s="1"/>
      <c r="E37" s="1"/>
      <c r="F37" s="1"/>
    </row>
    <row r="38" ht="18">
      <c r="B38" s="1"/>
    </row>
    <row r="39" ht="18">
      <c r="B39" s="1"/>
    </row>
    <row r="40" spans="2:6" ht="18">
      <c r="B40" s="1"/>
      <c r="D40" s="1"/>
      <c r="E40" s="1"/>
      <c r="F40" s="1"/>
    </row>
    <row r="41" spans="2:6" ht="18">
      <c r="B41" t="s">
        <v>57</v>
      </c>
      <c r="D41" s="1"/>
      <c r="E41" s="1"/>
      <c r="F41" s="1"/>
    </row>
    <row r="42" spans="4:6" ht="18">
      <c r="D42" s="1"/>
      <c r="E42" s="1"/>
      <c r="F42" s="1"/>
    </row>
    <row r="43" spans="2:6" ht="18">
      <c r="B43" t="s">
        <v>58</v>
      </c>
      <c r="D43" s="1"/>
      <c r="E43" s="1"/>
      <c r="F43" s="1"/>
    </row>
    <row r="44" spans="2:6" ht="18">
      <c r="B44" s="1"/>
      <c r="C44" s="1"/>
      <c r="D44" s="1"/>
      <c r="E44" s="1"/>
      <c r="F44" s="1"/>
    </row>
    <row r="45" spans="2:6" ht="18">
      <c r="B45" s="1"/>
      <c r="D45" s="1"/>
      <c r="E45" s="1"/>
      <c r="F45" s="1"/>
    </row>
  </sheetData>
  <sheetProtection/>
  <printOptions/>
  <pageMargins left="0.27" right="0.19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AB41"/>
  <sheetViews>
    <sheetView zoomScalePageLayoutView="0" workbookViewId="0" topLeftCell="E1">
      <selection activeCell="G1" sqref="G1:N16384"/>
    </sheetView>
  </sheetViews>
  <sheetFormatPr defaultColWidth="9.00390625" defaultRowHeight="12.75"/>
  <cols>
    <col min="1" max="1" width="5.125" style="0" customWidth="1"/>
    <col min="2" max="2" width="27.875" style="0" customWidth="1"/>
    <col min="3" max="3" width="17.875" style="0" customWidth="1"/>
    <col min="4" max="4" width="18.00390625" style="0" customWidth="1"/>
    <col min="5" max="5" width="15.375" style="0" customWidth="1"/>
    <col min="6" max="6" width="13.125" style="0" customWidth="1"/>
    <col min="7" max="7" width="9.875" style="0" customWidth="1"/>
    <col min="8" max="8" width="11.875" style="0" customWidth="1"/>
    <col min="9" max="9" width="16.25390625" style="0" customWidth="1"/>
    <col min="10" max="11" width="12.875" style="0" customWidth="1"/>
    <col min="12" max="12" width="13.25390625" style="0" customWidth="1"/>
  </cols>
  <sheetData>
    <row r="1" ht="12.75">
      <c r="G1" s="2"/>
    </row>
    <row r="2" spans="2:12" ht="18">
      <c r="B2" s="1" t="s">
        <v>63</v>
      </c>
      <c r="C2" s="1"/>
      <c r="D2" s="1"/>
      <c r="E2" s="1"/>
      <c r="F2" s="1"/>
      <c r="G2" s="15"/>
      <c r="H2" s="2"/>
      <c r="I2" s="5"/>
      <c r="J2" s="5"/>
      <c r="K2" s="5"/>
      <c r="L2" s="5"/>
    </row>
    <row r="3" spans="2:12" ht="18">
      <c r="B3" s="1" t="s">
        <v>211</v>
      </c>
      <c r="C3" s="1"/>
      <c r="D3" s="1"/>
      <c r="E3" s="1"/>
      <c r="F3" s="1"/>
      <c r="G3" s="15"/>
      <c r="H3" s="2"/>
      <c r="I3" s="5"/>
      <c r="J3" s="5"/>
      <c r="K3" s="5"/>
      <c r="L3" s="5"/>
    </row>
    <row r="4" spans="2:12" ht="18">
      <c r="B4" s="1" t="s">
        <v>32</v>
      </c>
      <c r="C4" s="1"/>
      <c r="D4" s="1"/>
      <c r="E4" s="1"/>
      <c r="F4" s="1"/>
      <c r="G4" s="15"/>
      <c r="H4" s="2"/>
      <c r="I4" s="5"/>
      <c r="J4" s="5"/>
      <c r="K4" s="5"/>
      <c r="L4" s="5"/>
    </row>
    <row r="5" spans="2:12" ht="18">
      <c r="B5" s="1" t="s">
        <v>33</v>
      </c>
      <c r="C5" s="1"/>
      <c r="D5" s="1"/>
      <c r="E5" s="1"/>
      <c r="F5" s="1"/>
      <c r="G5" s="15"/>
      <c r="H5" s="2"/>
      <c r="I5" s="5"/>
      <c r="J5" s="5"/>
      <c r="K5" s="5"/>
      <c r="L5" s="5"/>
    </row>
    <row r="6" spans="2:12" ht="20.25">
      <c r="B6" s="7"/>
      <c r="C6" s="1"/>
      <c r="D6" s="1"/>
      <c r="E6" s="1"/>
      <c r="F6" s="1"/>
      <c r="G6" s="15"/>
      <c r="H6" s="2"/>
      <c r="I6" s="5"/>
      <c r="J6" s="5"/>
      <c r="K6" s="5"/>
      <c r="L6" s="5"/>
    </row>
    <row r="7" spans="2:12" ht="18">
      <c r="B7" s="1" t="s">
        <v>88</v>
      </c>
      <c r="C7" s="1"/>
      <c r="D7" s="1">
        <v>1555.93</v>
      </c>
      <c r="E7" s="1" t="s">
        <v>0</v>
      </c>
      <c r="F7" s="1"/>
      <c r="G7" s="15"/>
      <c r="H7" s="2"/>
      <c r="I7" s="5"/>
      <c r="J7" s="5"/>
      <c r="K7" s="5"/>
      <c r="L7" s="5"/>
    </row>
    <row r="8" spans="2:12" ht="18">
      <c r="B8" s="1" t="s">
        <v>34</v>
      </c>
      <c r="C8" s="1"/>
      <c r="D8" s="1"/>
      <c r="E8" s="1"/>
      <c r="F8" s="1"/>
      <c r="G8" s="2"/>
      <c r="H8" s="2"/>
      <c r="I8" s="5"/>
      <c r="J8" s="5"/>
      <c r="K8" s="5"/>
      <c r="L8" s="5"/>
    </row>
    <row r="9" spans="2:12" ht="18">
      <c r="B9" s="1" t="s">
        <v>83</v>
      </c>
      <c r="C9" s="1"/>
      <c r="D9" s="1">
        <v>79108.2</v>
      </c>
      <c r="E9" s="1" t="s">
        <v>0</v>
      </c>
      <c r="F9" s="1"/>
      <c r="G9" s="5"/>
      <c r="H9" s="5"/>
      <c r="I9" s="5"/>
      <c r="J9" s="5"/>
      <c r="K9" s="5"/>
      <c r="L9" s="5"/>
    </row>
    <row r="10" spans="2:12" ht="18">
      <c r="B10" s="1" t="s">
        <v>36</v>
      </c>
      <c r="C10" s="1"/>
      <c r="D10" s="1"/>
      <c r="E10" s="1"/>
      <c r="F10" s="1"/>
      <c r="G10" s="5"/>
      <c r="H10" s="5"/>
      <c r="I10" s="5"/>
      <c r="J10" s="5"/>
      <c r="K10" s="5"/>
      <c r="L10" s="5"/>
    </row>
    <row r="11" spans="2:12" ht="18">
      <c r="B11" s="1" t="s">
        <v>83</v>
      </c>
      <c r="C11" s="1"/>
      <c r="D11" s="1">
        <v>86594.16</v>
      </c>
      <c r="E11" s="1" t="s">
        <v>0</v>
      </c>
      <c r="F11" s="1"/>
      <c r="G11" s="2"/>
      <c r="K11" s="5"/>
      <c r="L11" s="5"/>
    </row>
    <row r="12" spans="2:28" ht="18">
      <c r="B12" s="1" t="s">
        <v>69</v>
      </c>
      <c r="D12" s="1">
        <f>ROUND((D11*14.3%),2)</f>
        <v>12382.96</v>
      </c>
      <c r="E12" s="1" t="s">
        <v>0</v>
      </c>
      <c r="F12" s="1"/>
      <c r="G12" s="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8">
      <c r="B13" s="1"/>
      <c r="C13" s="1"/>
      <c r="D13" s="1"/>
      <c r="E13" s="1"/>
      <c r="F13" s="1"/>
      <c r="G13" s="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28" ht="18">
      <c r="B14" s="1" t="s">
        <v>19</v>
      </c>
      <c r="D14" s="1"/>
      <c r="E14" s="1"/>
      <c r="F14" s="1"/>
      <c r="G14" s="2"/>
      <c r="K14" s="14"/>
      <c r="L14" s="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 ht="18">
      <c r="B15" s="1" t="s">
        <v>62</v>
      </c>
      <c r="G15" s="5"/>
      <c r="H15" s="5"/>
      <c r="I15" s="14"/>
      <c r="J15" s="14"/>
      <c r="K15" s="14"/>
      <c r="L15" s="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28" ht="18">
      <c r="B16" s="1" t="s">
        <v>84</v>
      </c>
      <c r="D16" s="1">
        <f>ROUND((D9*79.6%),2)</f>
        <v>62970.13</v>
      </c>
      <c r="E16" s="1" t="s">
        <v>0</v>
      </c>
      <c r="F16" s="1"/>
      <c r="G16" s="4"/>
      <c r="H16" s="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8" ht="18">
      <c r="B17" s="1" t="s">
        <v>67</v>
      </c>
      <c r="C17" s="1"/>
      <c r="G17" s="1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ht="18">
      <c r="B18" s="1" t="s">
        <v>64</v>
      </c>
      <c r="D18" s="1">
        <f>ROUND((D9*9.7%),2)</f>
        <v>7673.5</v>
      </c>
      <c r="E18" s="1" t="s">
        <v>0</v>
      </c>
      <c r="F18" s="1"/>
      <c r="G18" s="1"/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18">
      <c r="B19" s="1" t="s">
        <v>65</v>
      </c>
      <c r="D19" s="1">
        <f>ROUND((D9*5.9%),2)</f>
        <v>4667.38</v>
      </c>
      <c r="E19" s="1" t="s">
        <v>0</v>
      </c>
      <c r="F19" s="1"/>
      <c r="G19" s="1"/>
      <c r="H19" s="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8">
      <c r="B20" s="1"/>
      <c r="D20" s="1"/>
      <c r="E20" s="1"/>
      <c r="F20" s="1"/>
      <c r="G20" s="1"/>
      <c r="H20" s="1"/>
      <c r="L20" s="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12" ht="18">
      <c r="B21" s="1"/>
      <c r="C21" s="1"/>
      <c r="D21" s="1"/>
      <c r="E21" s="1"/>
      <c r="F21" s="1"/>
      <c r="G21" s="1"/>
      <c r="H21" s="1"/>
      <c r="L21" s="2"/>
    </row>
    <row r="22" spans="2:12" ht="18">
      <c r="B22" s="1"/>
      <c r="C22" s="1"/>
      <c r="D22" s="1"/>
      <c r="E22" s="1"/>
      <c r="F22" s="1"/>
      <c r="G22" s="1"/>
      <c r="H22" s="1"/>
      <c r="I22" s="5"/>
      <c r="J22" s="5"/>
      <c r="K22" s="5"/>
      <c r="L22" s="5"/>
    </row>
    <row r="23" spans="6:12" ht="18">
      <c r="F23" s="1"/>
      <c r="G23" s="1"/>
      <c r="H23" s="1"/>
      <c r="L23" s="2"/>
    </row>
    <row r="24" spans="2:12" ht="18">
      <c r="B24" s="1" t="s">
        <v>61</v>
      </c>
      <c r="F24" s="1"/>
      <c r="G24" s="1"/>
      <c r="H24" s="1"/>
      <c r="L24" s="2"/>
    </row>
    <row r="25" spans="2:12" ht="18">
      <c r="B25" s="1" t="s">
        <v>176</v>
      </c>
      <c r="D25" s="1">
        <f>D7+D11-D16-D22</f>
        <v>25179.96</v>
      </c>
      <c r="E25" s="1" t="s">
        <v>0</v>
      </c>
      <c r="F25" s="1"/>
      <c r="G25" s="1"/>
      <c r="H25" s="1"/>
      <c r="L25" s="2"/>
    </row>
    <row r="26" spans="2:12" ht="18">
      <c r="B26" s="1"/>
      <c r="C26" s="1"/>
      <c r="D26" s="1"/>
      <c r="E26" s="1"/>
      <c r="F26" s="1"/>
      <c r="G26" s="1"/>
      <c r="H26" s="1"/>
      <c r="L26" s="2"/>
    </row>
    <row r="27" spans="2:8" ht="18">
      <c r="B27" s="1" t="s">
        <v>48</v>
      </c>
      <c r="F27" s="1"/>
      <c r="G27" s="1"/>
      <c r="H27" s="2"/>
    </row>
    <row r="28" spans="2:7" ht="18">
      <c r="B28" s="1" t="s">
        <v>176</v>
      </c>
      <c r="D28" s="1">
        <v>3515.11</v>
      </c>
      <c r="E28" s="1" t="s">
        <v>0</v>
      </c>
      <c r="F28" s="1"/>
      <c r="G28" s="1"/>
    </row>
    <row r="29" spans="2:7" ht="18">
      <c r="B29" s="1"/>
      <c r="C29" s="1"/>
      <c r="D29" s="1"/>
      <c r="E29" s="1"/>
      <c r="F29" s="1"/>
      <c r="G29" s="1"/>
    </row>
    <row r="30" ht="18">
      <c r="B30" s="1"/>
    </row>
    <row r="31" spans="2:6" ht="18">
      <c r="B31" s="1"/>
      <c r="D31" s="1"/>
      <c r="E31" s="1"/>
      <c r="F31" s="1"/>
    </row>
    <row r="32" spans="2:6" ht="18">
      <c r="B32" s="1"/>
      <c r="D32" s="1"/>
      <c r="E32" s="1"/>
      <c r="F32" s="1"/>
    </row>
    <row r="33" spans="2:6" ht="18">
      <c r="B33" s="1"/>
      <c r="D33" s="1"/>
      <c r="E33" s="1"/>
      <c r="F33" s="1"/>
    </row>
    <row r="34" ht="18">
      <c r="B34" s="1"/>
    </row>
    <row r="35" ht="18">
      <c r="B35" s="1"/>
    </row>
    <row r="36" spans="2:6" ht="18">
      <c r="B36" s="1"/>
      <c r="D36" s="1"/>
      <c r="E36" s="1"/>
      <c r="F36" s="1"/>
    </row>
    <row r="37" spans="2:6" ht="18">
      <c r="B37" t="s">
        <v>57</v>
      </c>
      <c r="D37" s="1"/>
      <c r="E37" s="1"/>
      <c r="F37" s="1"/>
    </row>
    <row r="38" spans="4:6" ht="18">
      <c r="D38" s="1"/>
      <c r="E38" s="1"/>
      <c r="F38" s="1"/>
    </row>
    <row r="39" spans="2:6" ht="18">
      <c r="B39" t="s">
        <v>58</v>
      </c>
      <c r="D39" s="1"/>
      <c r="E39" s="1"/>
      <c r="F39" s="1"/>
    </row>
    <row r="40" spans="2:6" ht="18">
      <c r="B40" s="1"/>
      <c r="C40" s="1"/>
      <c r="D40" s="1"/>
      <c r="E40" s="1"/>
      <c r="F40" s="1"/>
    </row>
    <row r="41" spans="2:6" ht="18">
      <c r="B41" s="1"/>
      <c r="D41" s="1"/>
      <c r="E41" s="1"/>
      <c r="F41" s="1"/>
    </row>
  </sheetData>
  <sheetProtection/>
  <printOptions/>
  <pageMargins left="0.19" right="0.19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M55"/>
  <sheetViews>
    <sheetView zoomScalePageLayoutView="0" workbookViewId="0" topLeftCell="E1">
      <selection activeCell="G1" sqref="G1:Q16384"/>
    </sheetView>
  </sheetViews>
  <sheetFormatPr defaultColWidth="9.00390625" defaultRowHeight="12.75"/>
  <cols>
    <col min="1" max="1" width="5.875" style="0" customWidth="1"/>
    <col min="2" max="2" width="21.375" style="0" customWidth="1"/>
    <col min="3" max="3" width="20.25390625" style="0" customWidth="1"/>
    <col min="4" max="4" width="18.00390625" style="0" customWidth="1"/>
    <col min="5" max="6" width="13.75390625" style="0" customWidth="1"/>
    <col min="7" max="7" width="10.00390625" style="0" customWidth="1"/>
    <col min="8" max="8" width="9.375" style="0" customWidth="1"/>
    <col min="9" max="9" width="14.00390625" style="0" customWidth="1"/>
    <col min="10" max="10" width="11.625" style="0" customWidth="1"/>
    <col min="11" max="11" width="11.375" style="0" customWidth="1"/>
  </cols>
  <sheetData>
    <row r="1" ht="12.75"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5"/>
      <c r="J2" s="5"/>
      <c r="K2" s="2"/>
    </row>
    <row r="3" spans="2:11" ht="18">
      <c r="B3" s="1" t="s">
        <v>212</v>
      </c>
      <c r="C3" s="1"/>
      <c r="D3" s="1"/>
      <c r="E3" s="1"/>
      <c r="F3" s="1"/>
      <c r="G3" s="15"/>
      <c r="H3" s="2"/>
      <c r="I3" s="5"/>
      <c r="J3" s="5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5"/>
      <c r="J4" s="5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5"/>
      <c r="J5" s="5"/>
      <c r="K5" s="2"/>
    </row>
    <row r="6" spans="2:11" ht="20.25">
      <c r="B6" s="7"/>
      <c r="C6" s="1"/>
      <c r="D6" s="1"/>
      <c r="E6" s="1"/>
      <c r="F6" s="1"/>
      <c r="G6" s="15"/>
      <c r="H6" s="2"/>
      <c r="I6" s="5"/>
      <c r="J6" s="5"/>
      <c r="K6" s="2"/>
    </row>
    <row r="7" spans="2:11" ht="18">
      <c r="B7" s="1" t="s">
        <v>88</v>
      </c>
      <c r="C7" s="1"/>
      <c r="D7" s="1">
        <v>422.03</v>
      </c>
      <c r="E7" s="1" t="s">
        <v>0</v>
      </c>
      <c r="F7" s="1"/>
      <c r="G7" s="15"/>
      <c r="H7" s="2"/>
      <c r="I7" s="5"/>
      <c r="J7" s="5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99903.96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79408.28</v>
      </c>
      <c r="E11" s="1" t="s">
        <v>0</v>
      </c>
      <c r="F11" s="1"/>
      <c r="G11" s="2"/>
      <c r="H11" s="14"/>
      <c r="I11" s="14"/>
      <c r="J11" s="14"/>
      <c r="K11" s="2"/>
    </row>
    <row r="12" spans="2:11" ht="18">
      <c r="B12" s="1" t="s">
        <v>69</v>
      </c>
      <c r="D12" s="1">
        <f>ROUND((D11*14.3%),2)</f>
        <v>11355.38</v>
      </c>
      <c r="E12" s="1" t="s">
        <v>0</v>
      </c>
      <c r="G12" s="2"/>
      <c r="H12" s="14"/>
      <c r="I12" s="14"/>
      <c r="J12" s="14"/>
      <c r="K12" s="2"/>
    </row>
    <row r="13" spans="2:11" ht="18">
      <c r="B13" s="1"/>
      <c r="C13" s="1"/>
      <c r="D13" s="1"/>
      <c r="E13" s="1"/>
      <c r="F13" s="1"/>
      <c r="G13" s="2"/>
      <c r="H13" s="5"/>
      <c r="I13" s="14"/>
      <c r="J13" s="14"/>
      <c r="K13" s="2"/>
    </row>
    <row r="14" spans="2:13" ht="18">
      <c r="B14" s="1" t="s">
        <v>19</v>
      </c>
      <c r="D14" s="1"/>
      <c r="E14" s="1"/>
      <c r="F14" s="1"/>
      <c r="G14" s="14"/>
      <c r="H14" s="5"/>
      <c r="I14" s="14"/>
      <c r="J14" s="14"/>
      <c r="K14" s="2"/>
      <c r="L14" s="2"/>
      <c r="M14" s="2"/>
    </row>
    <row r="15" spans="2:11" ht="18">
      <c r="B15" s="1" t="s">
        <v>62</v>
      </c>
      <c r="G15" s="14"/>
      <c r="H15" s="5"/>
      <c r="I15" s="14"/>
      <c r="J15" s="14"/>
      <c r="K15" s="2"/>
    </row>
    <row r="16" spans="2:11" ht="18">
      <c r="B16" s="1" t="s">
        <v>84</v>
      </c>
      <c r="D16" s="1">
        <f>ROUND((D9*79.6%),2)</f>
        <v>79523.55</v>
      </c>
      <c r="E16" s="1" t="s">
        <v>0</v>
      </c>
      <c r="F16" s="1"/>
      <c r="K16" s="2"/>
    </row>
    <row r="17" spans="2:11" ht="18">
      <c r="B17" s="1" t="s">
        <v>67</v>
      </c>
      <c r="C17" s="1"/>
      <c r="K17" s="2"/>
    </row>
    <row r="18" spans="2:11" ht="18">
      <c r="B18" s="1" t="s">
        <v>64</v>
      </c>
      <c r="D18" s="1">
        <f>ROUND((D9*9.7%),2)</f>
        <v>9690.68</v>
      </c>
      <c r="E18" s="1" t="s">
        <v>0</v>
      </c>
      <c r="F18" s="1"/>
      <c r="K18" s="2"/>
    </row>
    <row r="19" spans="2:11" ht="18">
      <c r="B19" s="1" t="s">
        <v>65</v>
      </c>
      <c r="D19" s="1"/>
      <c r="E19" s="1"/>
      <c r="F19" s="1"/>
      <c r="G19" s="1"/>
      <c r="H19" s="1"/>
      <c r="I19" s="2"/>
      <c r="J19" s="2"/>
      <c r="K19" s="2"/>
    </row>
    <row r="20" spans="2:11" ht="18">
      <c r="B20" s="1" t="s">
        <v>111</v>
      </c>
      <c r="D20" s="1">
        <v>2000</v>
      </c>
      <c r="E20" s="1" t="s">
        <v>0</v>
      </c>
      <c r="F20" s="1"/>
      <c r="G20" s="1"/>
      <c r="H20" s="1"/>
      <c r="I20" s="2"/>
      <c r="J20" s="2"/>
      <c r="K20" s="2"/>
    </row>
    <row r="21" spans="2:11" ht="18">
      <c r="B21" s="1" t="s">
        <v>152</v>
      </c>
      <c r="C21" s="1"/>
      <c r="D21" s="1">
        <v>1500</v>
      </c>
      <c r="E21" s="1" t="s">
        <v>0</v>
      </c>
      <c r="F21" s="1"/>
      <c r="G21" s="1"/>
      <c r="H21" s="1"/>
      <c r="K21" s="2"/>
    </row>
    <row r="22" spans="2:11" ht="18">
      <c r="B22" s="1"/>
      <c r="C22" s="1"/>
      <c r="D22" s="1"/>
      <c r="E22" s="1"/>
      <c r="F22" s="1"/>
      <c r="G22" s="1"/>
      <c r="H22" s="1"/>
      <c r="K22" s="2"/>
    </row>
    <row r="23" spans="2:11" ht="18">
      <c r="B23" s="1"/>
      <c r="C23" s="1"/>
      <c r="D23" s="1"/>
      <c r="E23" s="1"/>
      <c r="F23" s="1"/>
      <c r="G23" s="1"/>
      <c r="H23" s="1"/>
      <c r="K23" s="2"/>
    </row>
    <row r="24" spans="2:11" ht="18">
      <c r="B24" s="1"/>
      <c r="C24" s="1"/>
      <c r="D24" s="1"/>
      <c r="E24" s="1"/>
      <c r="F24" s="1"/>
      <c r="G24" s="1"/>
      <c r="H24" s="1"/>
      <c r="K24" s="2"/>
    </row>
    <row r="25" spans="2:11" ht="18">
      <c r="B25" s="1" t="s">
        <v>47</v>
      </c>
      <c r="C25" s="1"/>
      <c r="D25" s="1">
        <f>D16+D20+D21</f>
        <v>83023.55</v>
      </c>
      <c r="E25" s="1" t="s">
        <v>0</v>
      </c>
      <c r="F25" s="1"/>
      <c r="G25" s="1"/>
      <c r="H25" s="1"/>
      <c r="K25" s="2"/>
    </row>
    <row r="26" spans="6:8" ht="18">
      <c r="F26" s="1"/>
      <c r="G26" s="1"/>
      <c r="H26" s="2"/>
    </row>
    <row r="27" spans="2:8" ht="18">
      <c r="B27" s="1" t="s">
        <v>61</v>
      </c>
      <c r="F27" s="1"/>
      <c r="G27" s="1"/>
      <c r="H27" s="2"/>
    </row>
    <row r="28" spans="2:8" ht="18">
      <c r="B28" s="1" t="s">
        <v>176</v>
      </c>
      <c r="D28" s="1">
        <f>D7+D11-D25</f>
        <v>-3193.2400000000052</v>
      </c>
      <c r="E28" s="1" t="s">
        <v>0</v>
      </c>
      <c r="F28" s="1"/>
      <c r="G28" s="1"/>
      <c r="H28" s="2"/>
    </row>
    <row r="29" spans="2:11" ht="18">
      <c r="B29" s="1"/>
      <c r="C29" s="1"/>
      <c r="D29" s="1"/>
      <c r="E29" s="1"/>
      <c r="F29" s="1"/>
      <c r="G29" s="1"/>
      <c r="H29" s="1"/>
      <c r="K29" s="2"/>
    </row>
    <row r="30" spans="2:7" ht="18">
      <c r="B30" s="1" t="s">
        <v>48</v>
      </c>
      <c r="G30" s="1"/>
    </row>
    <row r="31" spans="2:6" ht="18">
      <c r="B31" s="1" t="s">
        <v>176</v>
      </c>
      <c r="D31" s="1">
        <v>42715.18</v>
      </c>
      <c r="E31" s="1" t="s">
        <v>0</v>
      </c>
      <c r="F31" s="1"/>
    </row>
    <row r="32" spans="2:11" ht="18">
      <c r="B32" s="1"/>
      <c r="K32" s="2"/>
    </row>
    <row r="33" spans="2:6" ht="18">
      <c r="B33" s="1"/>
      <c r="D33" s="1"/>
      <c r="E33" s="1"/>
      <c r="F33" s="1"/>
    </row>
    <row r="34" spans="4:7" ht="18">
      <c r="D34" s="1"/>
      <c r="E34" s="1"/>
      <c r="F34" s="1"/>
      <c r="G34" s="1"/>
    </row>
    <row r="35" spans="4:7" ht="18">
      <c r="D35" s="1"/>
      <c r="E35" s="1"/>
      <c r="F35" s="1"/>
      <c r="G35" s="1"/>
    </row>
    <row r="36" spans="2:11" ht="18">
      <c r="B36" t="s">
        <v>57</v>
      </c>
      <c r="D36" s="1"/>
      <c r="E36" s="1"/>
      <c r="F36" s="1"/>
      <c r="G36" s="1"/>
      <c r="H36" s="1"/>
      <c r="K36" s="2"/>
    </row>
    <row r="37" spans="3:11" ht="18">
      <c r="C37" s="1"/>
      <c r="D37" s="1"/>
      <c r="E37" s="1"/>
      <c r="F37" s="1"/>
      <c r="G37" s="1"/>
      <c r="H37" s="1"/>
      <c r="K37" s="2"/>
    </row>
    <row r="38" spans="2:11" ht="18">
      <c r="B38" t="s">
        <v>58</v>
      </c>
      <c r="C38" s="1"/>
      <c r="D38" s="1"/>
      <c r="E38" s="1"/>
      <c r="F38" s="1"/>
      <c r="G38" s="1"/>
      <c r="H38" s="1"/>
      <c r="K38" s="2"/>
    </row>
    <row r="39" spans="2:11" ht="18">
      <c r="B39" s="1"/>
      <c r="C39" s="1"/>
      <c r="D39" s="1"/>
      <c r="E39" s="1"/>
      <c r="F39" s="1"/>
      <c r="G39" s="1"/>
      <c r="H39" s="1"/>
      <c r="K39" s="2"/>
    </row>
    <row r="40" spans="2:11" ht="18">
      <c r="B40" s="1"/>
      <c r="C40" s="1"/>
      <c r="D40" s="1"/>
      <c r="E40" s="1"/>
      <c r="F40" s="1"/>
      <c r="G40" s="1"/>
      <c r="H40" s="1"/>
      <c r="K40" s="2"/>
    </row>
    <row r="41" spans="2:11" ht="18">
      <c r="B41" s="1"/>
      <c r="C41" s="1"/>
      <c r="D41" s="1"/>
      <c r="E41" s="1"/>
      <c r="F41" s="1"/>
      <c r="G41" s="1"/>
      <c r="H41" s="1"/>
      <c r="K41" s="2"/>
    </row>
    <row r="42" spans="2:11" ht="18">
      <c r="B42" s="1"/>
      <c r="C42" s="1"/>
      <c r="D42" s="1"/>
      <c r="E42" s="1"/>
      <c r="F42" s="1"/>
      <c r="G42" s="1"/>
      <c r="H42" s="1"/>
      <c r="K42" s="2"/>
    </row>
    <row r="43" spans="2:11" ht="18">
      <c r="B43" s="1"/>
      <c r="C43" s="1"/>
      <c r="D43" s="1"/>
      <c r="E43" s="1"/>
      <c r="F43" s="1"/>
      <c r="G43" s="1"/>
      <c r="H43" s="1"/>
      <c r="K43" s="2"/>
    </row>
    <row r="44" spans="2:11" ht="18">
      <c r="B44" s="1"/>
      <c r="C44" s="1"/>
      <c r="D44" s="1"/>
      <c r="E44" s="1"/>
      <c r="F44" s="1"/>
      <c r="G44" s="1"/>
      <c r="H44" s="1"/>
      <c r="K44" s="2"/>
    </row>
    <row r="45" spans="2:11" ht="18">
      <c r="B45" s="1"/>
      <c r="C45" s="1"/>
      <c r="D45" s="1"/>
      <c r="E45" s="1"/>
      <c r="F45" s="1"/>
      <c r="G45" s="1"/>
      <c r="H45" s="1"/>
      <c r="K45" s="2"/>
    </row>
    <row r="46" spans="2:11" ht="18">
      <c r="B46" s="1"/>
      <c r="C46" s="1"/>
      <c r="D46" s="1"/>
      <c r="E46" s="1"/>
      <c r="F46" s="1"/>
      <c r="G46" s="1"/>
      <c r="H46" s="1"/>
      <c r="K46" s="2"/>
    </row>
    <row r="47" spans="8:11" ht="18">
      <c r="H47" s="1"/>
      <c r="K47" s="2"/>
    </row>
    <row r="48" ht="18">
      <c r="H48" s="1"/>
    </row>
    <row r="49" spans="2:8" ht="18">
      <c r="B49" s="1"/>
      <c r="C49" s="1"/>
      <c r="D49" s="1"/>
      <c r="E49" s="1"/>
      <c r="F49" s="1"/>
      <c r="G49" s="1"/>
      <c r="H49" s="1"/>
    </row>
    <row r="50" spans="2:8" ht="18">
      <c r="B50" s="1"/>
      <c r="C50" s="1"/>
      <c r="D50" s="1"/>
      <c r="E50" s="1"/>
      <c r="F50" s="1"/>
      <c r="G50" s="1"/>
      <c r="H50" s="1"/>
    </row>
    <row r="51" spans="2:6" ht="18">
      <c r="B51" s="1"/>
      <c r="C51" s="1"/>
      <c r="D51" s="1"/>
      <c r="E51" s="1"/>
      <c r="F51" s="1"/>
    </row>
    <row r="52" spans="2:6" ht="18">
      <c r="B52" s="1"/>
      <c r="C52" s="1"/>
      <c r="D52" s="1"/>
      <c r="E52" s="1"/>
      <c r="F52" s="1"/>
    </row>
    <row r="53" spans="2:6" ht="18">
      <c r="B53" s="1"/>
      <c r="C53" s="1"/>
      <c r="D53" s="1"/>
      <c r="E53" s="1"/>
      <c r="F53" s="1"/>
    </row>
    <row r="54" spans="2:6" ht="18">
      <c r="B54" s="1"/>
      <c r="D54" s="1"/>
      <c r="E54" s="1"/>
      <c r="F54" s="1"/>
    </row>
    <row r="55" spans="2:6" ht="18">
      <c r="B55" s="1"/>
      <c r="D55" s="1"/>
      <c r="E55" s="1"/>
      <c r="F55" s="1"/>
    </row>
  </sheetData>
  <sheetProtection/>
  <printOptions/>
  <pageMargins left="0.43" right="0.35" top="0.45" bottom="1" header="0.29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K51"/>
  <sheetViews>
    <sheetView zoomScalePageLayoutView="0" workbookViewId="0" topLeftCell="C1">
      <selection activeCell="G1" sqref="G1:J16384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21.25390625" style="0" customWidth="1"/>
    <col min="4" max="4" width="17.75390625" style="0" customWidth="1"/>
    <col min="5" max="6" width="16.875" style="0" customWidth="1"/>
    <col min="7" max="7" width="12.25390625" style="0" customWidth="1"/>
    <col min="8" max="8" width="10.375" style="0" customWidth="1"/>
    <col min="9" max="9" width="13.25390625" style="0" customWidth="1"/>
    <col min="10" max="10" width="12.125" style="0" customWidth="1"/>
    <col min="11" max="11" width="11.625" style="0" customWidth="1"/>
  </cols>
  <sheetData>
    <row r="1" spans="2:8" ht="18">
      <c r="B1" s="1"/>
      <c r="C1" s="1"/>
      <c r="D1" s="1"/>
      <c r="E1" s="1"/>
      <c r="F1" s="1"/>
      <c r="G1" s="2"/>
      <c r="H1" s="1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213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5955.88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74769.24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72494.91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10366.77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1" ht="18">
      <c r="B14" s="1" t="s">
        <v>19</v>
      </c>
      <c r="D14" s="1"/>
      <c r="E14" s="1"/>
      <c r="F14" s="1"/>
      <c r="G14" s="1"/>
      <c r="H14" s="2"/>
      <c r="I14" s="2"/>
      <c r="J14" s="2"/>
      <c r="K14" s="2"/>
    </row>
    <row r="15" spans="2:11" ht="18">
      <c r="B15" s="1" t="s">
        <v>62</v>
      </c>
      <c r="G15" s="1"/>
      <c r="H15" s="2"/>
      <c r="I15" s="2"/>
      <c r="J15" s="2"/>
      <c r="K15" s="2"/>
    </row>
    <row r="16" spans="2:11" ht="18">
      <c r="B16" s="1" t="s">
        <v>84</v>
      </c>
      <c r="D16" s="1">
        <f>ROUND((D9*79.6%),2)</f>
        <v>59516.32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7252.62</v>
      </c>
      <c r="E18" s="1" t="s">
        <v>0</v>
      </c>
      <c r="F18" s="1"/>
      <c r="H18" s="2"/>
      <c r="I18" s="2"/>
      <c r="J18" s="2"/>
      <c r="K18" s="2"/>
    </row>
    <row r="19" spans="2:11" ht="18">
      <c r="B19" s="1" t="s">
        <v>65</v>
      </c>
      <c r="D19" s="1">
        <f>ROUND((D9*5.9%),2)</f>
        <v>4411.39</v>
      </c>
      <c r="E19" s="1" t="s">
        <v>0</v>
      </c>
      <c r="F19" s="1"/>
      <c r="K19" s="2"/>
    </row>
    <row r="20" spans="2:11" ht="18">
      <c r="B20" s="1"/>
      <c r="D20" s="1"/>
      <c r="E20" s="1"/>
      <c r="F20" s="1"/>
      <c r="G20" s="1"/>
      <c r="H20" s="1"/>
      <c r="I20" s="2"/>
      <c r="J20" s="2"/>
      <c r="K20" s="2"/>
    </row>
    <row r="21" spans="2:11" ht="18">
      <c r="B21" s="1"/>
      <c r="C21" s="1"/>
      <c r="D21" s="1"/>
      <c r="E21" s="1"/>
      <c r="G21" s="1"/>
      <c r="H21" s="1"/>
      <c r="I21" s="2"/>
      <c r="J21" s="2"/>
      <c r="K21" s="2"/>
    </row>
    <row r="22" spans="2:11" ht="18">
      <c r="B22" s="1"/>
      <c r="C22" s="1"/>
      <c r="D22" s="1"/>
      <c r="E22" s="1"/>
      <c r="F22" s="1"/>
      <c r="G22" s="1"/>
      <c r="H22" s="1"/>
      <c r="I22" s="2"/>
      <c r="J22" s="2"/>
      <c r="K22" s="2"/>
    </row>
    <row r="23" spans="2:8" ht="18">
      <c r="B23" s="1"/>
      <c r="C23" s="1"/>
      <c r="D23" s="1"/>
      <c r="E23" s="1"/>
      <c r="F23" s="1"/>
      <c r="G23" s="1"/>
      <c r="H23" s="1"/>
    </row>
    <row r="24" spans="2:8" ht="18">
      <c r="B24" s="1"/>
      <c r="C24" s="1"/>
      <c r="D24" s="1"/>
      <c r="E24" s="1"/>
      <c r="F24" s="1"/>
      <c r="G24" s="1"/>
      <c r="H24" s="1"/>
    </row>
    <row r="25" spans="2:8" ht="18">
      <c r="B25" s="1" t="s">
        <v>47</v>
      </c>
      <c r="D25" s="1">
        <f>D16+D22+D24</f>
        <v>59516.32</v>
      </c>
      <c r="E25" s="1" t="s">
        <v>0</v>
      </c>
      <c r="F25" s="1"/>
      <c r="G25" s="1"/>
      <c r="H25" s="1"/>
    </row>
    <row r="26" spans="2:11" ht="18">
      <c r="B26" s="1"/>
      <c r="C26" s="1"/>
      <c r="D26" s="1"/>
      <c r="E26" s="1"/>
      <c r="F26" s="1"/>
      <c r="G26" s="1"/>
      <c r="H26" s="2"/>
      <c r="K26" s="2"/>
    </row>
    <row r="27" spans="2:11" ht="18">
      <c r="B27" s="1" t="s">
        <v>61</v>
      </c>
      <c r="F27" s="1"/>
      <c r="G27" s="1"/>
      <c r="H27" s="2"/>
      <c r="K27" s="2"/>
    </row>
    <row r="28" spans="2:11" ht="18">
      <c r="B28" s="1" t="s">
        <v>176</v>
      </c>
      <c r="D28" s="1">
        <f>D7+D11-D25</f>
        <v>18934.47000000001</v>
      </c>
      <c r="E28" s="1" t="s">
        <v>0</v>
      </c>
      <c r="F28" s="1"/>
      <c r="G28" s="1"/>
      <c r="H28" s="2"/>
      <c r="K28" s="2"/>
    </row>
    <row r="29" spans="2:7" ht="18">
      <c r="B29" s="1"/>
      <c r="C29" s="1"/>
      <c r="D29" s="1"/>
      <c r="E29" s="1"/>
      <c r="F29" s="1"/>
      <c r="G29" s="1"/>
    </row>
    <row r="30" spans="2:7" ht="18">
      <c r="B30" s="1" t="s">
        <v>48</v>
      </c>
      <c r="G30" s="1"/>
    </row>
    <row r="31" spans="2:11" ht="18">
      <c r="B31" s="1" t="s">
        <v>176</v>
      </c>
      <c r="D31" s="1">
        <v>17245.59</v>
      </c>
      <c r="E31" s="1" t="s">
        <v>0</v>
      </c>
      <c r="F31" s="1"/>
      <c r="G31" s="1"/>
      <c r="K31" s="2"/>
    </row>
    <row r="32" spans="2:11" ht="18">
      <c r="B32" s="1"/>
      <c r="C32" s="1"/>
      <c r="D32" s="1"/>
      <c r="E32" s="1"/>
      <c r="G32" s="1"/>
      <c r="H32" s="1"/>
      <c r="K32" s="2"/>
    </row>
    <row r="33" spans="2:8" ht="18">
      <c r="B33" s="1"/>
      <c r="C33" s="1"/>
      <c r="D33" s="1"/>
      <c r="E33" s="1"/>
      <c r="F33" s="1"/>
      <c r="H33" s="1"/>
    </row>
    <row r="34" spans="2:8" ht="18">
      <c r="B34" s="1"/>
      <c r="F34" s="1"/>
      <c r="H34" s="1"/>
    </row>
    <row r="35" spans="2:6" ht="18">
      <c r="B35" s="1"/>
      <c r="D35" s="1"/>
      <c r="E35" s="1"/>
      <c r="F35" s="1"/>
    </row>
    <row r="36" spans="2:7" ht="18">
      <c r="B36" s="1"/>
      <c r="F36" s="1"/>
      <c r="G36" s="1"/>
    </row>
    <row r="37" spans="2:7" ht="18">
      <c r="B37" s="1"/>
      <c r="D37" s="1"/>
      <c r="E37" s="1"/>
      <c r="F37" s="1"/>
      <c r="G37" s="1"/>
    </row>
    <row r="38" spans="4:11" ht="18">
      <c r="D38" s="1"/>
      <c r="E38" s="1"/>
      <c r="F38" s="1"/>
      <c r="G38" s="1"/>
      <c r="H38" s="1"/>
      <c r="K38" s="2"/>
    </row>
    <row r="39" spans="2:11" ht="18">
      <c r="B39" t="s">
        <v>58</v>
      </c>
      <c r="C39" s="1"/>
      <c r="D39" s="1"/>
      <c r="E39" s="1"/>
      <c r="F39" s="1"/>
      <c r="G39" s="1"/>
      <c r="H39" s="1"/>
      <c r="K39" s="2"/>
    </row>
    <row r="40" spans="2:11" ht="18">
      <c r="B40" s="1"/>
      <c r="C40" s="1"/>
      <c r="D40" s="1"/>
      <c r="E40" s="1"/>
      <c r="F40" s="1"/>
      <c r="G40" s="1"/>
      <c r="H40" s="1"/>
      <c r="K40" s="2"/>
    </row>
    <row r="41" spans="2:11" ht="18">
      <c r="B41" s="1"/>
      <c r="C41" s="1"/>
      <c r="D41" s="1"/>
      <c r="E41" s="1"/>
      <c r="F41" s="1"/>
      <c r="G41" s="1"/>
      <c r="H41" s="1"/>
      <c r="K41" s="2"/>
    </row>
    <row r="42" spans="2:11" ht="18">
      <c r="B42" s="1"/>
      <c r="C42" s="1"/>
      <c r="D42" s="1"/>
      <c r="E42" s="1"/>
      <c r="F42" s="1"/>
      <c r="G42" s="1"/>
      <c r="H42" s="1"/>
      <c r="K42" s="2"/>
    </row>
    <row r="43" spans="2:11" ht="18">
      <c r="B43" s="1"/>
      <c r="C43" s="1"/>
      <c r="D43" s="1"/>
      <c r="E43" s="1"/>
      <c r="F43" s="1"/>
      <c r="G43" s="1"/>
      <c r="H43" s="1"/>
      <c r="K43" s="2"/>
    </row>
    <row r="44" spans="2:11" ht="18">
      <c r="B44" s="1"/>
      <c r="C44" s="1"/>
      <c r="D44" s="1"/>
      <c r="E44" s="1"/>
      <c r="F44" s="1"/>
      <c r="G44" s="1"/>
      <c r="H44" s="1"/>
      <c r="K44" s="2"/>
    </row>
    <row r="45" spans="2:11" ht="18">
      <c r="B45" s="1"/>
      <c r="C45" s="1"/>
      <c r="D45" s="1"/>
      <c r="E45" s="1"/>
      <c r="F45" s="1"/>
      <c r="G45" s="1"/>
      <c r="H45" s="1"/>
      <c r="K45" s="2"/>
    </row>
    <row r="46" spans="2:8" ht="18">
      <c r="B46" s="1"/>
      <c r="C46" s="1"/>
      <c r="D46" s="1"/>
      <c r="E46" s="1"/>
      <c r="F46" s="1"/>
      <c r="G46" s="1"/>
      <c r="H46" s="1"/>
    </row>
    <row r="47" spans="2:8" ht="18">
      <c r="B47" s="1"/>
      <c r="C47" s="1"/>
      <c r="D47" s="1"/>
      <c r="E47" s="1"/>
      <c r="F47" s="1"/>
      <c r="G47" s="1"/>
      <c r="H47" s="1"/>
    </row>
    <row r="48" spans="2:8" ht="18">
      <c r="B48" s="1"/>
      <c r="C48" s="1"/>
      <c r="D48" s="1"/>
      <c r="E48" s="1"/>
      <c r="F48" s="1"/>
      <c r="G48" s="1"/>
      <c r="H48" s="1"/>
    </row>
    <row r="49" spans="2:8" ht="18">
      <c r="B49" s="1"/>
      <c r="C49" s="1"/>
      <c r="D49" s="1"/>
      <c r="E49" s="1"/>
      <c r="F49" s="1"/>
      <c r="G49" s="1"/>
      <c r="H49" s="1"/>
    </row>
    <row r="50" ht="18">
      <c r="H50" s="1"/>
    </row>
    <row r="51" ht="18">
      <c r="H51" s="1"/>
    </row>
  </sheetData>
  <sheetProtection/>
  <printOptions/>
  <pageMargins left="0.19" right="0.33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C1:M51"/>
  <sheetViews>
    <sheetView zoomScalePageLayoutView="0" workbookViewId="0" topLeftCell="F1">
      <selection activeCell="H1" sqref="H1:P16384"/>
    </sheetView>
  </sheetViews>
  <sheetFormatPr defaultColWidth="9.00390625" defaultRowHeight="12.75"/>
  <cols>
    <col min="1" max="1" width="0.875" style="0" customWidth="1"/>
    <col min="2" max="2" width="3.375" style="0" customWidth="1"/>
    <col min="3" max="3" width="21.00390625" style="0" customWidth="1"/>
    <col min="4" max="4" width="21.25390625" style="0" customWidth="1"/>
    <col min="5" max="5" width="17.75390625" style="0" customWidth="1"/>
    <col min="6" max="7" width="16.875" style="0" customWidth="1"/>
    <col min="8" max="8" width="12.25390625" style="0" customWidth="1"/>
    <col min="9" max="9" width="10.375" style="0" customWidth="1"/>
    <col min="10" max="10" width="13.25390625" style="0" customWidth="1"/>
    <col min="11" max="11" width="12.125" style="0" customWidth="1"/>
  </cols>
  <sheetData>
    <row r="1" spans="3:9" ht="18">
      <c r="C1" s="1"/>
      <c r="D1" s="1"/>
      <c r="E1" s="1"/>
      <c r="F1" s="1"/>
      <c r="G1" s="1"/>
      <c r="H1" s="2"/>
      <c r="I1" s="1"/>
    </row>
    <row r="2" spans="3:11" ht="18">
      <c r="C2" s="1" t="s">
        <v>63</v>
      </c>
      <c r="D2" s="1"/>
      <c r="E2" s="1"/>
      <c r="F2" s="1"/>
      <c r="G2" s="1"/>
      <c r="H2" s="15"/>
      <c r="I2" s="2"/>
      <c r="J2" s="2"/>
      <c r="K2" s="2"/>
    </row>
    <row r="3" spans="3:11" ht="18">
      <c r="C3" s="1" t="s">
        <v>214</v>
      </c>
      <c r="D3" s="1"/>
      <c r="E3" s="1"/>
      <c r="F3" s="1"/>
      <c r="G3" s="1"/>
      <c r="H3" s="15"/>
      <c r="I3" s="2"/>
      <c r="J3" s="2"/>
      <c r="K3" s="2"/>
    </row>
    <row r="4" spans="3:11" ht="18">
      <c r="C4" s="1" t="s">
        <v>32</v>
      </c>
      <c r="D4" s="1"/>
      <c r="E4" s="1"/>
      <c r="F4" s="1"/>
      <c r="G4" s="1"/>
      <c r="H4" s="15"/>
      <c r="I4" s="2"/>
      <c r="J4" s="2"/>
      <c r="K4" s="2"/>
    </row>
    <row r="5" spans="3:11" ht="18">
      <c r="C5" s="1" t="s">
        <v>33</v>
      </c>
      <c r="D5" s="1"/>
      <c r="E5" s="1"/>
      <c r="F5" s="1"/>
      <c r="G5" s="1"/>
      <c r="H5" s="15"/>
      <c r="I5" s="2"/>
      <c r="J5" s="2"/>
      <c r="K5" s="2"/>
    </row>
    <row r="6" spans="3:11" ht="20.25">
      <c r="C6" s="7"/>
      <c r="D6" s="1"/>
      <c r="E6" s="1"/>
      <c r="F6" s="1"/>
      <c r="G6" s="1"/>
      <c r="H6" s="15"/>
      <c r="I6" s="2"/>
      <c r="J6" s="2"/>
      <c r="K6" s="2"/>
    </row>
    <row r="7" spans="3:11" ht="18">
      <c r="C7" s="1" t="s">
        <v>88</v>
      </c>
      <c r="D7" s="1"/>
      <c r="E7" s="1">
        <v>1714.36</v>
      </c>
      <c r="F7" s="1" t="s">
        <v>0</v>
      </c>
      <c r="G7" s="1"/>
      <c r="H7" s="15"/>
      <c r="I7" s="2"/>
      <c r="J7" s="2"/>
      <c r="K7" s="2"/>
    </row>
    <row r="8" spans="3:11" ht="18">
      <c r="C8" s="1" t="s">
        <v>34</v>
      </c>
      <c r="D8" s="1"/>
      <c r="E8" s="1"/>
      <c r="F8" s="1"/>
      <c r="G8" s="1"/>
      <c r="H8" s="2"/>
      <c r="I8" s="2"/>
      <c r="J8" s="2"/>
      <c r="K8" s="2"/>
    </row>
    <row r="9" spans="3:11" ht="18">
      <c r="C9" s="1" t="s">
        <v>83</v>
      </c>
      <c r="D9" s="1"/>
      <c r="E9" s="1">
        <v>81750.24</v>
      </c>
      <c r="F9" s="1" t="s">
        <v>0</v>
      </c>
      <c r="G9" s="1"/>
      <c r="H9" s="2"/>
      <c r="I9" s="2"/>
      <c r="J9" s="2"/>
      <c r="K9" s="2"/>
    </row>
    <row r="10" spans="3:11" ht="18">
      <c r="C10" s="1" t="s">
        <v>36</v>
      </c>
      <c r="D10" s="1"/>
      <c r="E10" s="1"/>
      <c r="F10" s="1"/>
      <c r="G10" s="1"/>
      <c r="H10" s="2"/>
      <c r="I10" s="2"/>
      <c r="J10" s="2"/>
      <c r="K10" s="2"/>
    </row>
    <row r="11" spans="3:11" ht="18">
      <c r="C11" s="1" t="s">
        <v>83</v>
      </c>
      <c r="D11" s="1"/>
      <c r="E11" s="1">
        <v>90113.95</v>
      </c>
      <c r="F11" s="1" t="s">
        <v>0</v>
      </c>
      <c r="G11" s="1"/>
      <c r="H11" s="2"/>
      <c r="I11" s="2"/>
      <c r="J11" s="2"/>
      <c r="K11" s="2"/>
    </row>
    <row r="12" spans="3:12" ht="18">
      <c r="C12" s="1" t="s">
        <v>69</v>
      </c>
      <c r="E12" s="1">
        <f>ROUND((E11*14.3%),2)</f>
        <v>12886.29</v>
      </c>
      <c r="F12" s="1" t="s">
        <v>0</v>
      </c>
      <c r="G12" s="1"/>
      <c r="H12" s="2"/>
      <c r="I12" s="2"/>
      <c r="J12" s="2"/>
      <c r="K12" s="2"/>
      <c r="L12" s="2"/>
    </row>
    <row r="13" spans="3:11" ht="18">
      <c r="C13" s="1"/>
      <c r="D13" s="1"/>
      <c r="E13" s="1"/>
      <c r="F13" s="1"/>
      <c r="G13" s="1"/>
      <c r="H13" s="2"/>
      <c r="I13" s="2"/>
      <c r="J13" s="2"/>
      <c r="K13" s="2"/>
    </row>
    <row r="14" spans="3:11" ht="18">
      <c r="C14" s="1" t="s">
        <v>19</v>
      </c>
      <c r="E14" s="1"/>
      <c r="F14" s="1"/>
      <c r="G14" s="1"/>
      <c r="H14" s="2"/>
      <c r="I14" s="2"/>
      <c r="J14" s="2"/>
      <c r="K14" s="2"/>
    </row>
    <row r="15" spans="3:13" ht="18">
      <c r="C15" s="1" t="s">
        <v>62</v>
      </c>
      <c r="H15" s="1"/>
      <c r="I15" s="2"/>
      <c r="J15" s="2"/>
      <c r="K15" s="2"/>
      <c r="M15" s="2"/>
    </row>
    <row r="16" spans="3:11" ht="18">
      <c r="C16" s="1" t="s">
        <v>84</v>
      </c>
      <c r="E16" s="1">
        <f>ROUND((E9*79.6%),2)</f>
        <v>65073.19</v>
      </c>
      <c r="F16" s="1" t="s">
        <v>0</v>
      </c>
      <c r="G16" s="1"/>
      <c r="H16" s="1"/>
      <c r="I16" s="2"/>
      <c r="J16" s="2"/>
      <c r="K16" s="2"/>
    </row>
    <row r="17" spans="3:11" ht="18">
      <c r="C17" s="1" t="s">
        <v>67</v>
      </c>
      <c r="D17" s="1"/>
      <c r="H17" s="1"/>
      <c r="I17" s="2"/>
      <c r="J17" s="2"/>
      <c r="K17" s="2"/>
    </row>
    <row r="18" spans="3:11" ht="18">
      <c r="C18" s="1" t="s">
        <v>64</v>
      </c>
      <c r="E18" s="1">
        <f>ROUND((E9*9.7%),2)</f>
        <v>7929.77</v>
      </c>
      <c r="F18" s="1" t="s">
        <v>0</v>
      </c>
      <c r="G18" s="1"/>
      <c r="H18" s="1"/>
      <c r="I18" s="2"/>
      <c r="J18" s="2"/>
      <c r="K18" s="2"/>
    </row>
    <row r="19" spans="3:7" ht="18">
      <c r="C19" s="1" t="s">
        <v>65</v>
      </c>
      <c r="E19" s="1">
        <f>ROUND((E9*5.9%),2)</f>
        <v>4823.26</v>
      </c>
      <c r="F19" s="1" t="s">
        <v>0</v>
      </c>
      <c r="G19" s="1"/>
    </row>
    <row r="20" spans="3:7" ht="18">
      <c r="C20" s="1"/>
      <c r="E20" s="1"/>
      <c r="F20" s="1"/>
      <c r="G20" s="1"/>
    </row>
    <row r="21" spans="3:6" ht="18">
      <c r="C21" s="1"/>
      <c r="D21" s="1"/>
      <c r="E21" s="1"/>
      <c r="F21" s="1"/>
    </row>
    <row r="22" spans="3:11" ht="18">
      <c r="C22" s="1"/>
      <c r="D22" s="1"/>
      <c r="E22" s="1"/>
      <c r="F22" s="1"/>
      <c r="G22" s="1"/>
      <c r="H22" s="1"/>
      <c r="I22" s="1"/>
      <c r="J22" s="2"/>
      <c r="K22" s="2"/>
    </row>
    <row r="23" spans="3:9" ht="18">
      <c r="C23" s="1"/>
      <c r="D23" s="1"/>
      <c r="E23" s="1"/>
      <c r="F23" s="1"/>
      <c r="G23" s="1"/>
      <c r="H23" s="1"/>
      <c r="I23" s="1"/>
    </row>
    <row r="24" spans="3:9" ht="18">
      <c r="C24" s="1"/>
      <c r="D24" s="1"/>
      <c r="E24" s="1"/>
      <c r="F24" s="1"/>
      <c r="G24" s="1"/>
      <c r="H24" s="1"/>
      <c r="I24" s="1"/>
    </row>
    <row r="25" spans="3:9" ht="18">
      <c r="C25" s="1" t="s">
        <v>47</v>
      </c>
      <c r="E25" s="1">
        <f>E16+E22+E24</f>
        <v>65073.19</v>
      </c>
      <c r="F25" s="1" t="s">
        <v>0</v>
      </c>
      <c r="G25" s="1"/>
      <c r="H25" s="1"/>
      <c r="I25" s="1"/>
    </row>
    <row r="26" spans="3:9" ht="18">
      <c r="C26" s="1"/>
      <c r="D26" s="1"/>
      <c r="E26" s="1"/>
      <c r="F26" s="1"/>
      <c r="G26" s="1"/>
      <c r="H26" s="1"/>
      <c r="I26" s="2"/>
    </row>
    <row r="27" spans="3:9" ht="18">
      <c r="C27" s="1" t="s">
        <v>61</v>
      </c>
      <c r="G27" s="1"/>
      <c r="H27" s="1"/>
      <c r="I27" s="2"/>
    </row>
    <row r="28" spans="3:9" ht="18">
      <c r="C28" s="1" t="s">
        <v>176</v>
      </c>
      <c r="E28" s="1">
        <f>E7+E11-E25</f>
        <v>26755.119999999995</v>
      </c>
      <c r="F28" s="1" t="s">
        <v>0</v>
      </c>
      <c r="G28" s="1"/>
      <c r="H28" s="1"/>
      <c r="I28" s="2"/>
    </row>
    <row r="29" spans="3:8" ht="18">
      <c r="C29" s="1"/>
      <c r="D29" s="1"/>
      <c r="E29" s="1"/>
      <c r="F29" s="1"/>
      <c r="G29" s="1"/>
      <c r="H29" s="1"/>
    </row>
    <row r="30" spans="3:8" ht="18">
      <c r="C30" s="1" t="s">
        <v>48</v>
      </c>
      <c r="H30" s="1"/>
    </row>
    <row r="31" spans="3:8" ht="18">
      <c r="C31" s="1" t="s">
        <v>176</v>
      </c>
      <c r="E31" s="1">
        <v>14329.14</v>
      </c>
      <c r="F31" s="1" t="s">
        <v>0</v>
      </c>
      <c r="G31" s="1"/>
      <c r="H31" s="1"/>
    </row>
    <row r="32" spans="3:9" ht="18">
      <c r="C32" s="1"/>
      <c r="D32" s="1"/>
      <c r="E32" s="1"/>
      <c r="F32" s="1"/>
      <c r="H32" s="1"/>
      <c r="I32" s="1"/>
    </row>
    <row r="33" spans="3:9" ht="18">
      <c r="C33" s="1"/>
      <c r="D33" s="1"/>
      <c r="E33" s="1"/>
      <c r="F33" s="1"/>
      <c r="G33" s="1"/>
      <c r="I33" s="1"/>
    </row>
    <row r="34" spans="3:9" ht="18">
      <c r="C34" s="1"/>
      <c r="G34" s="1"/>
      <c r="I34" s="1"/>
    </row>
    <row r="35" spans="3:7" ht="18">
      <c r="C35" s="1"/>
      <c r="E35" s="1"/>
      <c r="F35" s="1"/>
      <c r="G35" s="1"/>
    </row>
    <row r="36" spans="3:8" ht="18">
      <c r="C36" s="1"/>
      <c r="G36" s="1"/>
      <c r="H36" s="1"/>
    </row>
    <row r="37" spans="3:8" ht="18">
      <c r="C37" s="1"/>
      <c r="E37" s="1"/>
      <c r="F37" s="1"/>
      <c r="G37" s="1"/>
      <c r="H37" s="1"/>
    </row>
    <row r="38" spans="5:9" ht="18">
      <c r="E38" s="1"/>
      <c r="F38" s="1"/>
      <c r="G38" s="1"/>
      <c r="H38" s="1"/>
      <c r="I38" s="1"/>
    </row>
    <row r="39" spans="3:9" ht="18">
      <c r="C39" t="s">
        <v>58</v>
      </c>
      <c r="D39" s="1"/>
      <c r="E39" s="1"/>
      <c r="F39" s="1"/>
      <c r="G39" s="1"/>
      <c r="H39" s="1"/>
      <c r="I39" s="1"/>
    </row>
    <row r="40" spans="3:9" ht="18">
      <c r="C40" s="1"/>
      <c r="D40" s="1"/>
      <c r="E40" s="1"/>
      <c r="F40" s="1"/>
      <c r="G40" s="1"/>
      <c r="H40" s="1"/>
      <c r="I40" s="1"/>
    </row>
    <row r="41" spans="3:9" ht="18">
      <c r="C41" s="1"/>
      <c r="D41" s="1"/>
      <c r="E41" s="1"/>
      <c r="F41" s="1"/>
      <c r="G41" s="1"/>
      <c r="H41" s="1"/>
      <c r="I41" s="1"/>
    </row>
    <row r="42" spans="3:9" ht="18">
      <c r="C42" s="1"/>
      <c r="D42" s="1"/>
      <c r="E42" s="1"/>
      <c r="F42" s="1"/>
      <c r="G42" s="1"/>
      <c r="H42" s="1"/>
      <c r="I42" s="1"/>
    </row>
    <row r="43" spans="3:9" ht="18">
      <c r="C43" s="1"/>
      <c r="D43" s="1"/>
      <c r="E43" s="1"/>
      <c r="F43" s="1"/>
      <c r="G43" s="1"/>
      <c r="H43" s="1"/>
      <c r="I43" s="1"/>
    </row>
    <row r="44" spans="3:9" ht="18">
      <c r="C44" s="1"/>
      <c r="D44" s="1"/>
      <c r="E44" s="1"/>
      <c r="F44" s="1"/>
      <c r="G44" s="1"/>
      <c r="H44" s="1"/>
      <c r="I44" s="1"/>
    </row>
    <row r="45" spans="3:9" ht="18">
      <c r="C45" s="1"/>
      <c r="D45" s="1"/>
      <c r="E45" s="1"/>
      <c r="F45" s="1"/>
      <c r="G45" s="1"/>
      <c r="H45" s="1"/>
      <c r="I45" s="1"/>
    </row>
    <row r="46" spans="3:9" ht="18">
      <c r="C46" s="1"/>
      <c r="D46" s="1"/>
      <c r="E46" s="1"/>
      <c r="F46" s="1"/>
      <c r="G46" s="1"/>
      <c r="H46" s="1"/>
      <c r="I46" s="1"/>
    </row>
    <row r="47" spans="3:9" ht="18">
      <c r="C47" s="1"/>
      <c r="D47" s="1"/>
      <c r="E47" s="1"/>
      <c r="F47" s="1"/>
      <c r="G47" s="1"/>
      <c r="H47" s="1"/>
      <c r="I47" s="1"/>
    </row>
    <row r="48" spans="3:9" ht="18">
      <c r="C48" s="1"/>
      <c r="D48" s="1"/>
      <c r="E48" s="1"/>
      <c r="F48" s="1"/>
      <c r="G48" s="1"/>
      <c r="H48" s="1"/>
      <c r="I48" s="1"/>
    </row>
    <row r="49" spans="3:9" ht="18">
      <c r="C49" s="1"/>
      <c r="D49" s="1"/>
      <c r="E49" s="1"/>
      <c r="F49" s="1"/>
      <c r="G49" s="1"/>
      <c r="H49" s="1"/>
      <c r="I49" s="1"/>
    </row>
    <row r="50" ht="18">
      <c r="I50" s="1"/>
    </row>
    <row r="51" ht="18">
      <c r="I51" s="1"/>
    </row>
  </sheetData>
  <sheetProtection/>
  <printOptions/>
  <pageMargins left="0.29" right="0.19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D1">
      <selection activeCell="H1" sqref="H1:M16384"/>
    </sheetView>
  </sheetViews>
  <sheetFormatPr defaultColWidth="9.00390625" defaultRowHeight="12.75"/>
  <cols>
    <col min="1" max="1" width="5.625" style="0" customWidth="1"/>
    <col min="2" max="2" width="25.75390625" style="0" customWidth="1"/>
    <col min="3" max="3" width="20.125" style="0" customWidth="1"/>
    <col min="4" max="4" width="19.125" style="0" customWidth="1"/>
    <col min="6" max="6" width="13.125" style="0" customWidth="1"/>
    <col min="7" max="7" width="6.875" style="0" customWidth="1"/>
    <col min="8" max="8" width="11.375" style="0" customWidth="1"/>
    <col min="9" max="9" width="15.875" style="0" customWidth="1"/>
    <col min="10" max="10" width="13.625" style="0" customWidth="1"/>
    <col min="11" max="11" width="13.0039062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215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21682.27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200611.06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204589.76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29256.34</v>
      </c>
      <c r="E12" s="1" t="s">
        <v>0</v>
      </c>
      <c r="F12" s="1"/>
      <c r="G12" s="1"/>
      <c r="H12" s="2"/>
      <c r="I12" s="2"/>
      <c r="J12" s="2"/>
      <c r="K12" s="2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13" ht="18">
      <c r="B14" s="1" t="s">
        <v>19</v>
      </c>
      <c r="D14" s="1"/>
      <c r="E14" s="1"/>
      <c r="F14" s="1"/>
      <c r="G14" s="1"/>
      <c r="H14" s="1"/>
      <c r="I14" s="2"/>
      <c r="J14" s="2"/>
      <c r="K14" s="2"/>
      <c r="L14" s="2"/>
      <c r="M14" s="2"/>
    </row>
    <row r="15" spans="2:12" ht="18">
      <c r="B15" s="1" t="s">
        <v>62</v>
      </c>
      <c r="G15" s="1"/>
      <c r="H15" s="1"/>
      <c r="I15" s="2"/>
      <c r="J15" s="2"/>
      <c r="K15" s="2"/>
      <c r="L15" s="2"/>
    </row>
    <row r="16" spans="2:11" ht="18">
      <c r="B16" s="1" t="s">
        <v>84</v>
      </c>
      <c r="D16" s="1">
        <f>ROUND((D9*79.6%),2)</f>
        <v>159686.4</v>
      </c>
      <c r="E16" s="1" t="s">
        <v>0</v>
      </c>
      <c r="F16" s="1"/>
      <c r="G16" s="1"/>
      <c r="H16" s="1"/>
      <c r="I16" s="2"/>
      <c r="J16" s="2"/>
      <c r="K16" s="2"/>
    </row>
    <row r="17" spans="2:7" ht="18">
      <c r="B17" s="1" t="s">
        <v>335</v>
      </c>
      <c r="C17" s="1"/>
      <c r="G17" s="1"/>
    </row>
    <row r="18" spans="2:7" ht="18">
      <c r="B18" s="1" t="s">
        <v>64</v>
      </c>
      <c r="D18" s="1">
        <f>ROUND((D9*9.7%),2)</f>
        <v>19459.27</v>
      </c>
      <c r="E18" s="1" t="s">
        <v>0</v>
      </c>
      <c r="F18" s="1"/>
      <c r="G18" s="1"/>
    </row>
    <row r="19" spans="2:7" ht="18">
      <c r="B19" s="1" t="s">
        <v>65</v>
      </c>
      <c r="D19" s="1">
        <f>ROUND((D9*5.9%),2)</f>
        <v>11836.05</v>
      </c>
      <c r="E19" s="1" t="s">
        <v>0</v>
      </c>
      <c r="F19" s="1"/>
      <c r="G19" s="1"/>
    </row>
    <row r="20" spans="2:7" ht="18">
      <c r="B20" s="1" t="s">
        <v>336</v>
      </c>
      <c r="D20" s="1"/>
      <c r="E20" s="1"/>
      <c r="F20" s="1"/>
      <c r="G20" s="1"/>
    </row>
    <row r="21" spans="2:11" ht="18">
      <c r="B21" s="1" t="s">
        <v>118</v>
      </c>
      <c r="D21" s="1">
        <v>20000</v>
      </c>
      <c r="E21" s="1" t="s">
        <v>0</v>
      </c>
      <c r="F21" s="1"/>
      <c r="G21" s="1"/>
      <c r="H21" s="1"/>
      <c r="I21" s="2"/>
      <c r="J21" s="2"/>
      <c r="K21" s="2"/>
    </row>
    <row r="22" spans="2:8" ht="18">
      <c r="B22" s="1" t="s">
        <v>15</v>
      </c>
      <c r="C22" s="1"/>
      <c r="D22" s="1">
        <v>1350</v>
      </c>
      <c r="E22" s="1" t="s">
        <v>0</v>
      </c>
      <c r="H22" s="1"/>
    </row>
    <row r="23" spans="2:5" ht="18">
      <c r="B23" s="1" t="s">
        <v>24</v>
      </c>
      <c r="C23" s="1"/>
      <c r="D23" s="1">
        <v>4000</v>
      </c>
      <c r="E23" s="1" t="s">
        <v>0</v>
      </c>
    </row>
    <row r="24" spans="2:12" ht="18">
      <c r="B24" s="1"/>
      <c r="C24" s="1"/>
      <c r="D24" s="1"/>
      <c r="E24" s="1"/>
      <c r="F24" s="1"/>
      <c r="I24" s="2"/>
      <c r="J24" s="2"/>
      <c r="K24" s="2"/>
      <c r="L24" s="1"/>
    </row>
    <row r="25" spans="2:7" ht="18">
      <c r="B25" s="1" t="s">
        <v>30</v>
      </c>
      <c r="C25" s="1"/>
      <c r="D25" s="1">
        <f>D16+D21+D22+D23</f>
        <v>185036.4</v>
      </c>
      <c r="E25" s="1" t="s">
        <v>0</v>
      </c>
      <c r="F25" s="1"/>
      <c r="G25" s="1"/>
    </row>
    <row r="26" ht="18">
      <c r="F26" s="1"/>
    </row>
    <row r="27" spans="2:11" s="1" customFormat="1" ht="18">
      <c r="B27" s="1" t="s">
        <v>61</v>
      </c>
      <c r="C27"/>
      <c r="D27"/>
      <c r="E27"/>
      <c r="G27"/>
      <c r="H27" s="2"/>
      <c r="I27"/>
      <c r="J27"/>
      <c r="K27"/>
    </row>
    <row r="28" spans="2:8" ht="18">
      <c r="B28" s="1" t="s">
        <v>176</v>
      </c>
      <c r="D28" s="1">
        <f>D7+D11-D25</f>
        <v>41235.630000000005</v>
      </c>
      <c r="E28" s="1" t="s">
        <v>0</v>
      </c>
      <c r="F28" s="1"/>
      <c r="H28" s="2"/>
    </row>
    <row r="29" spans="2:6" ht="18">
      <c r="B29" s="1"/>
      <c r="C29" s="1"/>
      <c r="D29" s="1"/>
      <c r="E29" s="1"/>
      <c r="F29" s="1"/>
    </row>
    <row r="30" spans="2:6" ht="18">
      <c r="B30" s="1" t="s">
        <v>48</v>
      </c>
      <c r="F30" s="1"/>
    </row>
    <row r="31" spans="2:5" ht="18">
      <c r="B31" s="1" t="s">
        <v>176</v>
      </c>
      <c r="D31" s="1">
        <v>8818.33</v>
      </c>
      <c r="E31" s="1" t="s">
        <v>0</v>
      </c>
    </row>
    <row r="32" ht="18">
      <c r="B32" s="1"/>
    </row>
    <row r="33" spans="2:6" ht="18">
      <c r="B33" s="1"/>
      <c r="D33" s="1"/>
      <c r="E33" s="1"/>
      <c r="F33" s="1"/>
    </row>
    <row r="34" spans="3:6" ht="18">
      <c r="C34" s="1"/>
      <c r="D34" s="1"/>
      <c r="E34" s="1"/>
      <c r="F34" s="1"/>
    </row>
    <row r="35" spans="2:7" ht="18">
      <c r="B35" t="s">
        <v>57</v>
      </c>
      <c r="C35" s="1"/>
      <c r="D35" s="1"/>
      <c r="E35" s="1"/>
      <c r="F35" s="1"/>
      <c r="G35" s="1"/>
    </row>
    <row r="36" spans="3:6" ht="18">
      <c r="C36" s="1"/>
      <c r="D36" s="1"/>
      <c r="E36" s="1"/>
      <c r="F36" s="1"/>
    </row>
    <row r="37" spans="2:7" s="1" customFormat="1" ht="18">
      <c r="B37" t="s">
        <v>58</v>
      </c>
      <c r="G37"/>
    </row>
  </sheetData>
  <sheetProtection/>
  <printOptions/>
  <pageMargins left="0.19" right="0.28" top="0.55" bottom="1" header="0.27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D1">
      <selection activeCell="H1" sqref="H1:M16384"/>
    </sheetView>
  </sheetViews>
  <sheetFormatPr defaultColWidth="9.00390625" defaultRowHeight="12.75"/>
  <cols>
    <col min="1" max="1" width="4.625" style="0" customWidth="1"/>
    <col min="2" max="2" width="21.125" style="0" customWidth="1"/>
    <col min="3" max="3" width="22.375" style="0" customWidth="1"/>
    <col min="4" max="4" width="18.875" style="0" customWidth="1"/>
    <col min="6" max="6" width="14.375" style="0" customWidth="1"/>
    <col min="9" max="9" width="17.75390625" style="0" customWidth="1"/>
    <col min="10" max="10" width="14.875" style="0" customWidth="1"/>
    <col min="11" max="11" width="10.37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216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15577.24</v>
      </c>
      <c r="E7" s="1" t="s">
        <v>0</v>
      </c>
      <c r="F7" s="1"/>
      <c r="G7" s="1"/>
      <c r="H7" s="15"/>
      <c r="I7" s="2"/>
      <c r="J7" s="2"/>
      <c r="K7" s="2"/>
    </row>
    <row r="8" spans="2:7" ht="18">
      <c r="B8" s="1" t="s">
        <v>34</v>
      </c>
      <c r="C8" s="1"/>
      <c r="D8" s="1"/>
      <c r="E8" s="1"/>
      <c r="F8" s="1"/>
      <c r="G8" s="1"/>
    </row>
    <row r="9" spans="2:7" ht="18">
      <c r="B9" s="1" t="s">
        <v>83</v>
      </c>
      <c r="C9" s="1"/>
      <c r="D9" s="1">
        <v>261043.69</v>
      </c>
      <c r="E9" s="1" t="s">
        <v>0</v>
      </c>
      <c r="F9" s="1"/>
      <c r="G9" s="1"/>
    </row>
    <row r="10" spans="2:7" ht="18">
      <c r="B10" s="1" t="s">
        <v>36</v>
      </c>
      <c r="C10" s="1"/>
      <c r="D10" s="1"/>
      <c r="E10" s="1"/>
      <c r="F10" s="1"/>
      <c r="G10" s="1"/>
    </row>
    <row r="11" spans="2:8" ht="18">
      <c r="B11" s="1" t="s">
        <v>83</v>
      </c>
      <c r="C11" s="1"/>
      <c r="D11" s="1">
        <v>252342.03</v>
      </c>
      <c r="E11" s="1" t="s">
        <v>0</v>
      </c>
      <c r="F11" s="1"/>
      <c r="G11" s="1"/>
      <c r="H11" s="2"/>
    </row>
    <row r="12" spans="2:8" ht="18">
      <c r="B12" s="1" t="s">
        <v>69</v>
      </c>
      <c r="D12" s="1">
        <f>ROUND((D11*14.3%),2)</f>
        <v>36084.91</v>
      </c>
      <c r="E12" s="1" t="s">
        <v>0</v>
      </c>
      <c r="F12" s="1"/>
      <c r="G12" s="1"/>
      <c r="H12" s="2"/>
    </row>
    <row r="13" spans="2:8" ht="18">
      <c r="B13" s="1"/>
      <c r="C13" s="1"/>
      <c r="D13" s="1"/>
      <c r="E13" s="1"/>
      <c r="F13" s="1"/>
      <c r="G13" s="1"/>
      <c r="H13" s="2"/>
    </row>
    <row r="14" spans="2:7" ht="18">
      <c r="B14" s="1" t="s">
        <v>19</v>
      </c>
      <c r="D14" s="1"/>
      <c r="E14" s="1"/>
      <c r="F14" s="1"/>
      <c r="G14" s="1"/>
    </row>
    <row r="15" spans="2:7" ht="18">
      <c r="B15" s="1" t="s">
        <v>62</v>
      </c>
      <c r="F15" s="1"/>
      <c r="G15" s="1"/>
    </row>
    <row r="16" spans="2:5" ht="18">
      <c r="B16" s="1" t="s">
        <v>84</v>
      </c>
      <c r="D16" s="1">
        <f>ROUND((D9*85.7%),2)</f>
        <v>223714.44</v>
      </c>
      <c r="E16" s="1" t="s">
        <v>0</v>
      </c>
    </row>
    <row r="17" spans="2:7" ht="18">
      <c r="B17" s="1" t="s">
        <v>67</v>
      </c>
      <c r="C17" s="1"/>
      <c r="G17" s="1"/>
    </row>
    <row r="18" spans="2:7" ht="18">
      <c r="B18" s="1" t="s">
        <v>64</v>
      </c>
      <c r="D18" s="1">
        <f>ROUND((D9*9.7%),2)</f>
        <v>25321.24</v>
      </c>
      <c r="E18" s="1" t="s">
        <v>0</v>
      </c>
      <c r="F18" s="1"/>
      <c r="G18" s="1"/>
    </row>
    <row r="19" spans="2:7" ht="18">
      <c r="B19" s="1" t="s">
        <v>65</v>
      </c>
      <c r="D19" s="1">
        <f>ROUND((D9*5.9%),2)</f>
        <v>15401.58</v>
      </c>
      <c r="E19" s="1" t="s">
        <v>0</v>
      </c>
      <c r="F19" s="1"/>
      <c r="G19" s="1"/>
    </row>
    <row r="20" spans="2:7" ht="18">
      <c r="B20" s="1" t="s">
        <v>60</v>
      </c>
      <c r="D20" s="1">
        <v>2250</v>
      </c>
      <c r="E20" s="1" t="s">
        <v>0</v>
      </c>
      <c r="F20" s="1"/>
      <c r="G20" s="1"/>
    </row>
    <row r="21" spans="2:7" ht="18">
      <c r="B21" s="1" t="s">
        <v>15</v>
      </c>
      <c r="C21" s="1"/>
      <c r="D21" s="1">
        <v>4800</v>
      </c>
      <c r="E21" s="1" t="s">
        <v>0</v>
      </c>
      <c r="F21" s="1"/>
      <c r="G21" s="1"/>
    </row>
    <row r="22" spans="2:5" ht="18">
      <c r="B22" s="1" t="s">
        <v>60</v>
      </c>
      <c r="D22" s="1">
        <v>6750</v>
      </c>
      <c r="E22" s="1" t="s">
        <v>0</v>
      </c>
    </row>
    <row r="23" spans="2:11" ht="18">
      <c r="B23" s="1" t="s">
        <v>119</v>
      </c>
      <c r="C23" s="1"/>
      <c r="D23" s="1">
        <v>3000</v>
      </c>
      <c r="E23" s="1" t="s">
        <v>0</v>
      </c>
      <c r="I23" s="2"/>
      <c r="J23" s="2"/>
      <c r="K23" s="2"/>
    </row>
    <row r="24" spans="2:11" ht="18">
      <c r="B24" s="1"/>
      <c r="C24" s="1"/>
      <c r="D24" s="1"/>
      <c r="E24" s="1"/>
      <c r="I24" s="2"/>
      <c r="J24" s="2"/>
      <c r="K24" s="2"/>
    </row>
    <row r="25" spans="2:11" ht="18">
      <c r="B25" s="1"/>
      <c r="C25" s="1"/>
      <c r="D25" s="1"/>
      <c r="E25" s="1"/>
      <c r="I25" s="2"/>
      <c r="J25" s="2"/>
      <c r="K25" s="2"/>
    </row>
    <row r="26" spans="2:5" ht="18">
      <c r="B26" s="1" t="s">
        <v>47</v>
      </c>
      <c r="D26" s="1">
        <f>D16+D20+D21+D22+D23</f>
        <v>240514.44</v>
      </c>
      <c r="E26" s="1" t="s">
        <v>0</v>
      </c>
    </row>
    <row r="27" ht="18">
      <c r="L27" s="1"/>
    </row>
    <row r="28" ht="12.75">
      <c r="L28" s="2"/>
    </row>
    <row r="29" spans="2:8" ht="18">
      <c r="B29" s="1" t="s">
        <v>61</v>
      </c>
      <c r="H29" s="2"/>
    </row>
    <row r="30" spans="2:5" ht="18">
      <c r="B30" s="1" t="s">
        <v>176</v>
      </c>
      <c r="D30" s="1">
        <f>D7+D11-D26</f>
        <v>27404.830000000016</v>
      </c>
      <c r="E30" s="1" t="s">
        <v>0</v>
      </c>
    </row>
    <row r="31" spans="2:5" ht="18">
      <c r="B31" s="1"/>
      <c r="C31" s="1"/>
      <c r="D31" s="1"/>
      <c r="E31" s="1"/>
    </row>
    <row r="32" ht="18">
      <c r="B32" s="1" t="s">
        <v>48</v>
      </c>
    </row>
    <row r="33" spans="2:5" ht="18">
      <c r="B33" s="1" t="s">
        <v>176</v>
      </c>
      <c r="D33" s="1">
        <v>21579.94</v>
      </c>
      <c r="E33" s="1" t="s">
        <v>0</v>
      </c>
    </row>
    <row r="34" spans="2:5" ht="18">
      <c r="B34" s="1"/>
      <c r="C34" s="1"/>
      <c r="D34" s="1"/>
      <c r="E34" s="1"/>
    </row>
    <row r="35" spans="2:5" ht="18">
      <c r="B35" s="1"/>
      <c r="C35" s="1"/>
      <c r="D35" s="1"/>
      <c r="E35" s="1"/>
    </row>
    <row r="36" spans="2:5" ht="18">
      <c r="B36" s="1"/>
      <c r="C36" s="1"/>
      <c r="D36" s="1"/>
      <c r="E36" s="1"/>
    </row>
    <row r="37" ht="18">
      <c r="B37" s="1"/>
    </row>
    <row r="38" ht="18">
      <c r="B38" s="1"/>
    </row>
    <row r="39" spans="2:5" ht="18">
      <c r="B39" s="1"/>
      <c r="D39" s="1"/>
      <c r="E39" s="1"/>
    </row>
    <row r="40" spans="3:5" ht="18">
      <c r="C40" s="1"/>
      <c r="D40" s="1"/>
      <c r="E40" s="1"/>
    </row>
    <row r="41" spans="2:5" ht="18">
      <c r="B41" t="s">
        <v>57</v>
      </c>
      <c r="C41" s="1"/>
      <c r="D41" s="1"/>
      <c r="E41" s="1"/>
    </row>
    <row r="43" ht="12.75">
      <c r="B43" t="s">
        <v>58</v>
      </c>
    </row>
  </sheetData>
  <sheetProtection/>
  <printOptions/>
  <pageMargins left="0.75" right="0.25" top="0.2" bottom="0.21" header="0.2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7.25390625" style="0" customWidth="1"/>
    <col min="4" max="4" width="16.00390625" style="0" customWidth="1"/>
    <col min="5" max="5" width="8.375" style="0" customWidth="1"/>
    <col min="6" max="6" width="14.25390625" style="0" customWidth="1"/>
    <col min="8" max="8" width="11.375" style="0" customWidth="1"/>
    <col min="9" max="10" width="11.75390625" style="0" customWidth="1"/>
    <col min="11" max="11" width="11.25390625" style="0" customWidth="1"/>
  </cols>
  <sheetData>
    <row r="1" spans="2:8" ht="20.25">
      <c r="B1" s="7"/>
      <c r="C1" s="1"/>
      <c r="D1" s="1"/>
      <c r="E1" s="1"/>
      <c r="F1" s="1"/>
      <c r="G1" s="2"/>
      <c r="H1" s="1"/>
    </row>
    <row r="2" spans="2:12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>
        <v>1955.59</v>
      </c>
      <c r="L2">
        <f aca="true" t="shared" si="0" ref="L2:L7">I2+J2</f>
        <v>0</v>
      </c>
    </row>
    <row r="3" spans="2:12" ht="18">
      <c r="B3" s="1" t="s">
        <v>181</v>
      </c>
      <c r="C3" s="1"/>
      <c r="D3" s="1"/>
      <c r="E3" s="1"/>
      <c r="F3" s="1"/>
      <c r="G3" s="15"/>
      <c r="H3" s="2"/>
      <c r="I3" s="2"/>
      <c r="J3" s="2"/>
      <c r="K3" s="2">
        <v>361.75</v>
      </c>
      <c r="L3">
        <f t="shared" si="0"/>
        <v>0</v>
      </c>
    </row>
    <row r="4" spans="2:13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>
        <v>1999.35</v>
      </c>
      <c r="L4">
        <f t="shared" si="0"/>
        <v>0</v>
      </c>
      <c r="M4" s="2"/>
    </row>
    <row r="5" spans="2:12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>
        <v>2054.75</v>
      </c>
      <c r="L5">
        <f t="shared" si="0"/>
        <v>0</v>
      </c>
    </row>
    <row r="6" spans="2:12" ht="18">
      <c r="B6" s="1"/>
      <c r="C6" s="1"/>
      <c r="D6" s="1"/>
      <c r="E6" s="1"/>
      <c r="F6" s="1"/>
      <c r="G6" s="15"/>
      <c r="H6" s="2"/>
      <c r="I6" s="2"/>
      <c r="J6" s="2"/>
      <c r="K6" s="2">
        <v>1227.13</v>
      </c>
      <c r="L6">
        <f t="shared" si="0"/>
        <v>0</v>
      </c>
    </row>
    <row r="7" spans="2:12" ht="18">
      <c r="B7" s="1" t="s">
        <v>88</v>
      </c>
      <c r="C7" s="1"/>
      <c r="D7" s="1">
        <v>3586.77</v>
      </c>
      <c r="E7" s="1" t="s">
        <v>0</v>
      </c>
      <c r="F7" s="1"/>
      <c r="G7" s="15"/>
      <c r="H7" s="2"/>
      <c r="I7" s="2"/>
      <c r="J7" s="2"/>
      <c r="K7" s="2">
        <v>1009.73</v>
      </c>
      <c r="L7">
        <f t="shared" si="0"/>
        <v>0</v>
      </c>
    </row>
    <row r="8" spans="2:12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>
        <v>1640.67</v>
      </c>
      <c r="L8" t="e">
        <f>#REF!+#REF!</f>
        <v>#REF!</v>
      </c>
    </row>
    <row r="9" spans="2:12" ht="18">
      <c r="B9" s="1" t="s">
        <v>83</v>
      </c>
      <c r="C9" s="1"/>
      <c r="D9" s="1">
        <v>41703.3</v>
      </c>
      <c r="E9" s="1" t="s">
        <v>0</v>
      </c>
      <c r="F9" s="1"/>
      <c r="G9" s="2"/>
      <c r="H9" s="2"/>
      <c r="I9" s="2"/>
      <c r="J9" s="2"/>
      <c r="K9" s="2">
        <v>2116.29</v>
      </c>
      <c r="L9" t="e">
        <f>#REF!+#REF!</f>
        <v>#REF!</v>
      </c>
    </row>
    <row r="10" spans="2:12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>
        <v>2490.18</v>
      </c>
      <c r="L10" t="e">
        <f>#REF!+#REF!</f>
        <v>#REF!</v>
      </c>
    </row>
    <row r="11" spans="2:12" ht="18">
      <c r="B11" s="1" t="s">
        <v>83</v>
      </c>
      <c r="C11" s="1"/>
      <c r="D11" s="1">
        <v>45227.08</v>
      </c>
      <c r="E11" s="1" t="s">
        <v>0</v>
      </c>
      <c r="F11" s="1"/>
      <c r="G11" s="2"/>
      <c r="H11" s="2"/>
      <c r="I11" s="2"/>
      <c r="J11" s="2"/>
      <c r="K11" s="2">
        <v>2003.63</v>
      </c>
      <c r="L11">
        <f>I8+J8</f>
        <v>0</v>
      </c>
    </row>
    <row r="12" spans="2:12" ht="18">
      <c r="B12" s="1" t="s">
        <v>69</v>
      </c>
      <c r="D12" s="1">
        <f>ROUND((D11*14.3%),2)</f>
        <v>6467.47</v>
      </c>
      <c r="E12" s="1" t="s">
        <v>0</v>
      </c>
      <c r="F12" s="1"/>
      <c r="G12" s="2"/>
      <c r="H12" s="2"/>
      <c r="I12" s="2"/>
      <c r="J12" s="2"/>
      <c r="K12" s="2">
        <v>2077.92</v>
      </c>
      <c r="L12">
        <f>I9+J9</f>
        <v>0</v>
      </c>
    </row>
    <row r="13" spans="2:12" ht="18">
      <c r="B13" s="1"/>
      <c r="C13" s="1"/>
      <c r="D13" s="1"/>
      <c r="E13" s="1"/>
      <c r="F13" s="1"/>
      <c r="G13" s="2"/>
      <c r="H13" s="2"/>
      <c r="I13" s="2"/>
      <c r="J13" s="2"/>
      <c r="K13" s="2">
        <v>1742.37</v>
      </c>
      <c r="L13">
        <f>I10+J10</f>
        <v>0</v>
      </c>
    </row>
    <row r="14" spans="2:11" ht="18">
      <c r="B14" s="1" t="s">
        <v>19</v>
      </c>
      <c r="D14" s="1"/>
      <c r="E14" s="1"/>
      <c r="F14" s="1"/>
      <c r="K14">
        <f>SUM(K2:K13)</f>
        <v>20679.360000000004</v>
      </c>
    </row>
    <row r="15" spans="2:11" ht="18">
      <c r="B15" s="1" t="s">
        <v>62</v>
      </c>
      <c r="F15" s="1"/>
      <c r="G15" s="2"/>
      <c r="H15" s="2"/>
      <c r="I15" s="2"/>
      <c r="J15" s="2"/>
      <c r="K15" s="2"/>
    </row>
    <row r="16" spans="2:11" ht="18">
      <c r="B16" s="1" t="s">
        <v>84</v>
      </c>
      <c r="D16" s="1">
        <f>ROUND((D9*79.6%),2)</f>
        <v>33195.83</v>
      </c>
      <c r="E16" s="1" t="s">
        <v>0</v>
      </c>
      <c r="F16" s="1"/>
      <c r="G16" s="2"/>
      <c r="H16" s="2"/>
      <c r="I16" s="2"/>
      <c r="J16" s="2"/>
      <c r="K16" s="2">
        <v>2683.58</v>
      </c>
    </row>
    <row r="17" spans="2:11" ht="18">
      <c r="B17" s="1" t="s">
        <v>67</v>
      </c>
      <c r="C17" s="1"/>
      <c r="G17" s="2"/>
      <c r="H17" s="2"/>
      <c r="I17" s="2"/>
      <c r="J17" s="2"/>
      <c r="K17" s="2">
        <v>2178.99</v>
      </c>
    </row>
    <row r="18" spans="2:11" ht="18">
      <c r="B18" s="1" t="s">
        <v>64</v>
      </c>
      <c r="D18" s="1">
        <f>ROUND((D9*9.7%),2)</f>
        <v>4045.22</v>
      </c>
      <c r="E18" s="1" t="s">
        <v>0</v>
      </c>
      <c r="F18" s="1"/>
      <c r="G18" s="1"/>
      <c r="H18" s="1"/>
      <c r="I18" s="2"/>
      <c r="J18" s="2"/>
      <c r="K18" s="2">
        <v>2498.36</v>
      </c>
    </row>
    <row r="19" spans="2:11" ht="18">
      <c r="B19" s="1" t="s">
        <v>65</v>
      </c>
      <c r="D19" s="1">
        <f>ROUND((D9*5.9%),2)</f>
        <v>2460.49</v>
      </c>
      <c r="E19" s="1" t="s">
        <v>0</v>
      </c>
      <c r="F19" s="1"/>
      <c r="G19" s="1"/>
      <c r="H19" s="1"/>
      <c r="I19" s="2"/>
      <c r="J19" s="2"/>
      <c r="K19" s="2">
        <v>2751.02</v>
      </c>
    </row>
    <row r="20" spans="2:11" ht="18">
      <c r="B20" s="1"/>
      <c r="C20" s="1"/>
      <c r="D20" s="1"/>
      <c r="E20" s="1"/>
      <c r="H20" s="1"/>
      <c r="I20" s="2"/>
      <c r="J20" s="2"/>
      <c r="K20" s="2">
        <v>1981.64</v>
      </c>
    </row>
    <row r="21" spans="2:11" ht="18">
      <c r="B21" s="1"/>
      <c r="C21" s="1"/>
      <c r="D21" s="1"/>
      <c r="E21" s="1"/>
      <c r="H21" s="1"/>
      <c r="K21" s="2">
        <v>2655.13</v>
      </c>
    </row>
    <row r="22" spans="2:11" ht="18">
      <c r="B22" s="1" t="s">
        <v>47</v>
      </c>
      <c r="D22" s="1">
        <f>D16+D21</f>
        <v>33195.83</v>
      </c>
      <c r="E22" s="1" t="s">
        <v>0</v>
      </c>
      <c r="H22" s="1"/>
      <c r="K22">
        <v>2461.83</v>
      </c>
    </row>
    <row r="23" ht="12.75">
      <c r="K23">
        <v>2775.37</v>
      </c>
    </row>
    <row r="24" spans="2:11" ht="18">
      <c r="B24" s="1" t="s">
        <v>61</v>
      </c>
      <c r="K24">
        <v>2620.13</v>
      </c>
    </row>
    <row r="25" spans="2:11" ht="18">
      <c r="B25" s="1" t="s">
        <v>176</v>
      </c>
      <c r="D25" s="1">
        <f>D7+D11-D22</f>
        <v>15618.019999999997</v>
      </c>
      <c r="E25" s="1" t="s">
        <v>0</v>
      </c>
      <c r="K25" s="2">
        <v>2008.27</v>
      </c>
    </row>
    <row r="26" spans="2:11" ht="18">
      <c r="B26" s="1"/>
      <c r="H26" s="2"/>
      <c r="K26" s="2">
        <v>3475.37</v>
      </c>
    </row>
    <row r="27" spans="2:11" ht="18">
      <c r="B27" s="1" t="s">
        <v>48</v>
      </c>
      <c r="K27" s="2">
        <v>4285.84</v>
      </c>
    </row>
    <row r="28" spans="1:11" s="1" customFormat="1" ht="18">
      <c r="A28"/>
      <c r="B28" s="1" t="s">
        <v>176</v>
      </c>
      <c r="D28" s="1">
        <v>14039.91</v>
      </c>
      <c r="E28" s="1" t="s">
        <v>0</v>
      </c>
      <c r="F28"/>
      <c r="G28"/>
      <c r="H28"/>
      <c r="I28"/>
      <c r="J28"/>
      <c r="K28" s="2">
        <f>SUM(K16:K27)</f>
        <v>32375.530000000002</v>
      </c>
    </row>
    <row r="29" spans="1:10" s="1" customFormat="1" ht="18">
      <c r="A29"/>
      <c r="C29"/>
      <c r="E29"/>
      <c r="F29"/>
      <c r="G29"/>
      <c r="H29"/>
      <c r="I29"/>
      <c r="J29"/>
    </row>
    <row r="30" spans="1:10" s="1" customFormat="1" ht="18">
      <c r="A30"/>
      <c r="C30"/>
      <c r="F30"/>
      <c r="G30"/>
      <c r="H30"/>
      <c r="I30"/>
      <c r="J30"/>
    </row>
    <row r="31" spans="1:10" s="1" customFormat="1" ht="18">
      <c r="A31"/>
      <c r="B31" t="s">
        <v>57</v>
      </c>
      <c r="C31"/>
      <c r="D31"/>
      <c r="E31"/>
      <c r="F31"/>
      <c r="G31"/>
      <c r="H31"/>
      <c r="I31"/>
      <c r="J31"/>
    </row>
    <row r="32" spans="1:10" s="1" customFormat="1" ht="18">
      <c r="A32"/>
      <c r="B32"/>
      <c r="C32"/>
      <c r="D32"/>
      <c r="E32"/>
      <c r="F32"/>
      <c r="G32"/>
      <c r="H32"/>
      <c r="I32"/>
      <c r="J32"/>
    </row>
    <row r="33" spans="1:10" s="1" customFormat="1" ht="18">
      <c r="A33"/>
      <c r="B33" t="s">
        <v>58</v>
      </c>
      <c r="C33"/>
      <c r="D33"/>
      <c r="E33"/>
      <c r="F33"/>
      <c r="G33"/>
      <c r="H33"/>
      <c r="I33"/>
      <c r="J33"/>
    </row>
    <row r="34" spans="1:10" s="1" customFormat="1" ht="18">
      <c r="A34"/>
      <c r="B34"/>
      <c r="C34"/>
      <c r="D34"/>
      <c r="E34"/>
      <c r="F34"/>
      <c r="G34"/>
      <c r="H34"/>
      <c r="I34"/>
      <c r="J34"/>
    </row>
    <row r="35" spans="1:10" s="1" customFormat="1" ht="18">
      <c r="A35"/>
      <c r="B35"/>
      <c r="C35"/>
      <c r="D35"/>
      <c r="E35"/>
      <c r="F35"/>
      <c r="G35"/>
      <c r="H35"/>
      <c r="I35"/>
      <c r="J35"/>
    </row>
    <row r="36" spans="1:10" s="1" customFormat="1" ht="18">
      <c r="A36"/>
      <c r="B36"/>
      <c r="C36"/>
      <c r="D36"/>
      <c r="E36"/>
      <c r="F36"/>
      <c r="G36"/>
      <c r="H36"/>
      <c r="I36"/>
      <c r="J36"/>
    </row>
  </sheetData>
  <sheetProtection/>
  <printOptions/>
  <pageMargins left="0.26" right="0.35" top="0.2" bottom="0.23" header="0.2" footer="0.19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M38"/>
  <sheetViews>
    <sheetView zoomScalePageLayoutView="0" workbookViewId="0" topLeftCell="A1">
      <selection activeCell="H1" sqref="H1:L16384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8.25390625" style="0" customWidth="1"/>
    <col min="4" max="4" width="16.75390625" style="0" customWidth="1"/>
    <col min="6" max="6" width="11.00390625" style="0" customWidth="1"/>
    <col min="9" max="9" width="9.625" style="0" customWidth="1"/>
    <col min="10" max="10" width="6.00390625" style="0" customWidth="1"/>
    <col min="11" max="11" width="12.2539062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217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-36.41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3254.16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2349</v>
      </c>
      <c r="E11" s="1" t="s">
        <v>0</v>
      </c>
      <c r="F11" s="1"/>
      <c r="G11" s="1"/>
      <c r="H11" s="2"/>
      <c r="I11" s="2"/>
      <c r="J11" s="2"/>
      <c r="K11" s="2"/>
    </row>
    <row r="12" spans="2:12" ht="18">
      <c r="B12" s="1" t="s">
        <v>69</v>
      </c>
      <c r="D12" s="1">
        <f>ROUND((D11*14.9%),2)</f>
        <v>350</v>
      </c>
      <c r="E12" s="1" t="s">
        <v>0</v>
      </c>
      <c r="G12" s="1"/>
      <c r="H12" s="2"/>
      <c r="I12" s="2"/>
      <c r="J12" s="2"/>
      <c r="K12" s="2"/>
      <c r="L12" s="2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13" ht="18">
      <c r="B14" s="1" t="s">
        <v>19</v>
      </c>
      <c r="D14" s="1"/>
      <c r="E14" s="1"/>
      <c r="F14" s="1"/>
      <c r="G14" s="1"/>
      <c r="H14" s="1"/>
      <c r="I14" s="2"/>
      <c r="J14" s="2"/>
      <c r="K14" s="2"/>
      <c r="L14" s="2"/>
      <c r="M14" s="2"/>
    </row>
    <row r="15" spans="2:12" ht="18">
      <c r="B15" s="1" t="s">
        <v>62</v>
      </c>
      <c r="G15" s="1"/>
      <c r="H15" s="1"/>
      <c r="I15" s="2"/>
      <c r="J15" s="2"/>
      <c r="K15" s="2"/>
      <c r="L15" s="2"/>
    </row>
    <row r="16" spans="2:7" ht="18">
      <c r="B16" s="1" t="s">
        <v>84</v>
      </c>
      <c r="D16" s="1">
        <f>ROUND((D9*74.6%),2)</f>
        <v>2427.6</v>
      </c>
      <c r="E16" s="1" t="s">
        <v>0</v>
      </c>
      <c r="F16" s="1"/>
      <c r="G16" s="1"/>
    </row>
    <row r="17" spans="2:7" ht="18">
      <c r="B17" s="1" t="s">
        <v>67</v>
      </c>
      <c r="C17" s="1"/>
      <c r="G17" s="1"/>
    </row>
    <row r="18" spans="2:11" ht="18">
      <c r="B18" s="1" t="s">
        <v>64</v>
      </c>
      <c r="D18" s="1">
        <f>ROUND((D9*23.8%),2)</f>
        <v>774.49</v>
      </c>
      <c r="E18" s="1" t="s">
        <v>0</v>
      </c>
      <c r="F18" s="1"/>
      <c r="G18" s="1"/>
      <c r="H18" s="1"/>
      <c r="I18" s="2"/>
      <c r="J18" s="2"/>
      <c r="K18" s="2"/>
    </row>
    <row r="19" spans="2:11" ht="18">
      <c r="B19" s="1" t="s">
        <v>65</v>
      </c>
      <c r="D19" s="1">
        <f>ROUND((D9*0%),2)</f>
        <v>0</v>
      </c>
      <c r="E19" s="1" t="s">
        <v>0</v>
      </c>
      <c r="F19" s="1"/>
      <c r="G19" s="1"/>
      <c r="H19" s="1"/>
      <c r="I19" s="2"/>
      <c r="J19" s="2"/>
      <c r="K19" s="2"/>
    </row>
    <row r="20" spans="2:8" ht="18">
      <c r="B20" s="1"/>
      <c r="D20" s="1"/>
      <c r="E20" s="1"/>
      <c r="F20" s="1"/>
      <c r="G20" s="1"/>
      <c r="H20" s="1"/>
    </row>
    <row r="21" ht="18">
      <c r="H21" s="1"/>
    </row>
    <row r="22" spans="2:8" ht="18">
      <c r="B22" s="1" t="s">
        <v>61</v>
      </c>
      <c r="F22" s="1"/>
      <c r="H22" s="1"/>
    </row>
    <row r="23" spans="2:5" ht="18">
      <c r="B23" s="1" t="s">
        <v>176</v>
      </c>
      <c r="D23" s="1">
        <f>D7+D11-D16</f>
        <v>-115.00999999999976</v>
      </c>
      <c r="E23" s="1" t="s">
        <v>0</v>
      </c>
    </row>
    <row r="24" ht="18">
      <c r="B24" s="1"/>
    </row>
    <row r="25" ht="18">
      <c r="B25" s="1" t="s">
        <v>48</v>
      </c>
    </row>
    <row r="26" spans="2:6" ht="18">
      <c r="B26" s="1" t="s">
        <v>176</v>
      </c>
      <c r="D26" s="1">
        <v>1022.77</v>
      </c>
      <c r="E26" s="1" t="s">
        <v>0</v>
      </c>
      <c r="F26" s="1"/>
    </row>
    <row r="27" spans="2:8" ht="18">
      <c r="B27" s="1"/>
      <c r="H27" s="2"/>
    </row>
    <row r="28" spans="2:6" ht="18">
      <c r="B28" s="1"/>
      <c r="D28" s="1"/>
      <c r="E28" s="1"/>
      <c r="F28" s="1"/>
    </row>
    <row r="29" ht="18">
      <c r="B29" s="1"/>
    </row>
    <row r="30" spans="2:6" ht="18">
      <c r="B30" s="1"/>
      <c r="D30" s="1"/>
      <c r="E30" s="1"/>
      <c r="F30" s="1"/>
    </row>
    <row r="31" ht="18">
      <c r="B31" s="1"/>
    </row>
    <row r="32" ht="18">
      <c r="B32" s="1"/>
    </row>
    <row r="33" spans="2:6" ht="18">
      <c r="B33" s="1"/>
      <c r="D33" s="1"/>
      <c r="E33" s="1"/>
      <c r="F33" s="1"/>
    </row>
    <row r="35" ht="12.75">
      <c r="B35" t="s">
        <v>57</v>
      </c>
    </row>
    <row r="37" ht="12.75">
      <c r="B37" t="s">
        <v>58</v>
      </c>
    </row>
    <row r="38" ht="18">
      <c r="B38" s="1"/>
    </row>
  </sheetData>
  <sheetProtection/>
  <printOptions/>
  <pageMargins left="0.31" right="0.3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">
      <selection activeCell="H1" sqref="H1:K16384"/>
    </sheetView>
  </sheetViews>
  <sheetFormatPr defaultColWidth="9.00390625" defaultRowHeight="12.75"/>
  <cols>
    <col min="1" max="1" width="2.125" style="0" customWidth="1"/>
    <col min="2" max="2" width="24.25390625" style="0" customWidth="1"/>
    <col min="3" max="3" width="18.00390625" style="0" customWidth="1"/>
    <col min="4" max="4" width="15.75390625" style="0" customWidth="1"/>
    <col min="5" max="6" width="13.25390625" style="0" customWidth="1"/>
    <col min="7" max="7" width="7.00390625" style="0" customWidth="1"/>
    <col min="8" max="8" width="11.125" style="0" customWidth="1"/>
    <col min="9" max="9" width="10.625" style="0" customWidth="1"/>
    <col min="10" max="10" width="10.25390625" style="0" customWidth="1"/>
    <col min="11" max="11" width="10.62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218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4684.79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38572.92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24642.91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ROUND((D11*13.5%),2)</f>
        <v>3326.79</v>
      </c>
      <c r="E12" s="1" t="s">
        <v>0</v>
      </c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1"/>
      <c r="I14" s="2"/>
      <c r="J14" s="2"/>
      <c r="K14" s="2"/>
      <c r="M14" s="2"/>
    </row>
    <row r="15" spans="2:11" ht="18">
      <c r="B15" s="1" t="s">
        <v>62</v>
      </c>
      <c r="G15" s="1"/>
      <c r="H15" s="1"/>
      <c r="I15" s="2"/>
      <c r="J15" s="2"/>
      <c r="K15" s="2"/>
    </row>
    <row r="16" spans="2:10" ht="18">
      <c r="B16" s="1" t="s">
        <v>84</v>
      </c>
      <c r="D16" s="1">
        <f>ROUND((D9*82.9%),2)</f>
        <v>31976.95</v>
      </c>
      <c r="E16" s="1" t="s">
        <v>0</v>
      </c>
      <c r="F16" s="1"/>
      <c r="G16" s="1"/>
      <c r="H16" s="1"/>
      <c r="I16" s="2"/>
      <c r="J16" s="2"/>
    </row>
    <row r="17" spans="2:7" ht="18">
      <c r="B17" s="1" t="s">
        <v>67</v>
      </c>
      <c r="C17" s="1"/>
      <c r="G17" s="1"/>
    </row>
    <row r="18" spans="2:7" ht="18">
      <c r="B18" s="1" t="s">
        <v>64</v>
      </c>
      <c r="D18" s="1">
        <f>ROUND((D9*9.28%),2)</f>
        <v>3579.57</v>
      </c>
      <c r="E18" s="1" t="s">
        <v>0</v>
      </c>
      <c r="F18" s="1"/>
      <c r="G18" s="1"/>
    </row>
    <row r="19" spans="2:7" ht="18">
      <c r="B19" s="1" t="s">
        <v>65</v>
      </c>
      <c r="D19" s="1">
        <f>ROUND((D9*0%),2)</f>
        <v>0</v>
      </c>
      <c r="E19" s="1" t="s">
        <v>0</v>
      </c>
      <c r="F19" s="1"/>
      <c r="G19" s="1"/>
    </row>
    <row r="20" spans="2:11" ht="18">
      <c r="B20" s="1"/>
      <c r="D20" s="1"/>
      <c r="E20" s="1"/>
      <c r="F20" s="1"/>
      <c r="G20" s="1"/>
      <c r="H20" s="1"/>
      <c r="I20" s="2"/>
      <c r="J20" s="2"/>
      <c r="K20" s="2"/>
    </row>
    <row r="21" spans="2:8" ht="18">
      <c r="B21" s="1"/>
      <c r="C21" s="1"/>
      <c r="D21" s="1"/>
      <c r="E21" s="1"/>
      <c r="F21" s="1"/>
      <c r="H21" s="1"/>
    </row>
    <row r="22" spans="2:8" ht="18">
      <c r="B22" s="1"/>
      <c r="C22" s="1"/>
      <c r="D22" s="1"/>
      <c r="E22" s="1"/>
      <c r="H22" s="1"/>
    </row>
    <row r="24" ht="18">
      <c r="B24" s="1" t="s">
        <v>61</v>
      </c>
    </row>
    <row r="25" spans="2:5" ht="18">
      <c r="B25" s="1" t="s">
        <v>176</v>
      </c>
      <c r="D25" s="1">
        <f>D7+D11-D16-D22</f>
        <v>-2649.25</v>
      </c>
      <c r="E25" s="1" t="s">
        <v>0</v>
      </c>
    </row>
    <row r="26" spans="2:6" ht="18">
      <c r="B26" s="1"/>
      <c r="F26" s="1"/>
    </row>
    <row r="27" ht="18">
      <c r="B27" s="1" t="s">
        <v>48</v>
      </c>
    </row>
    <row r="28" spans="2:8" ht="18">
      <c r="B28" s="1" t="s">
        <v>176</v>
      </c>
      <c r="D28" s="1">
        <v>33538.7</v>
      </c>
      <c r="E28" s="1" t="s">
        <v>0</v>
      </c>
      <c r="F28" s="1"/>
      <c r="H28" s="2"/>
    </row>
    <row r="29" ht="18">
      <c r="B29" s="1"/>
    </row>
    <row r="30" spans="2:6" ht="18">
      <c r="B30" s="1"/>
      <c r="D30" s="1"/>
      <c r="E30" s="1"/>
      <c r="F30" s="1"/>
    </row>
    <row r="31" ht="18">
      <c r="B31" s="1"/>
    </row>
    <row r="32" ht="18">
      <c r="B32" s="1"/>
    </row>
    <row r="33" spans="2:6" ht="18">
      <c r="B33" s="1"/>
      <c r="D33" s="1"/>
      <c r="E33" s="1"/>
      <c r="F33" s="1"/>
    </row>
    <row r="35" ht="12.75">
      <c r="B35" t="s">
        <v>57</v>
      </c>
    </row>
    <row r="37" ht="12.75">
      <c r="B37" t="s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M46"/>
  <sheetViews>
    <sheetView zoomScalePageLayoutView="0" workbookViewId="0" topLeftCell="E1">
      <selection activeCell="H1" sqref="H1:P16384"/>
    </sheetView>
  </sheetViews>
  <sheetFormatPr defaultColWidth="9.00390625" defaultRowHeight="12.75"/>
  <cols>
    <col min="1" max="1" width="6.375" style="0" customWidth="1"/>
    <col min="2" max="2" width="22.75390625" style="0" customWidth="1"/>
    <col min="3" max="3" width="16.875" style="0" customWidth="1"/>
    <col min="4" max="4" width="17.00390625" style="0" customWidth="1"/>
    <col min="5" max="5" width="7.75390625" style="0" customWidth="1"/>
    <col min="6" max="6" width="17.375" style="0" customWidth="1"/>
    <col min="7" max="7" width="11.75390625" style="0" customWidth="1"/>
    <col min="9" max="9" width="14.625" style="0" customWidth="1"/>
    <col min="10" max="11" width="13.00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219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-201123.13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1340348.87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1355525.8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ROUND((D11*9.1%),2)</f>
        <v>123352.85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1"/>
      <c r="I14" s="2"/>
      <c r="J14" s="2"/>
      <c r="M14" s="2"/>
    </row>
    <row r="15" spans="2:11" ht="18">
      <c r="B15" s="1" t="s">
        <v>62</v>
      </c>
      <c r="F15" s="1"/>
      <c r="G15" s="1"/>
      <c r="H15" s="1"/>
      <c r="I15" s="2"/>
      <c r="J15" s="2"/>
      <c r="K15" s="2"/>
    </row>
    <row r="16" spans="2:9" ht="18">
      <c r="B16" s="1" t="s">
        <v>84</v>
      </c>
      <c r="D16" s="1">
        <f>ROUND((D9*86.6%),2)</f>
        <v>1160742.12</v>
      </c>
      <c r="E16" s="1" t="s">
        <v>0</v>
      </c>
      <c r="F16" s="1"/>
      <c r="G16" s="1"/>
      <c r="I16" s="2"/>
    </row>
    <row r="17" spans="2:7" ht="18">
      <c r="B17" s="1" t="s">
        <v>67</v>
      </c>
      <c r="C17" s="1"/>
      <c r="G17" s="1"/>
    </row>
    <row r="18" spans="2:7" ht="18">
      <c r="B18" s="1" t="s">
        <v>64</v>
      </c>
      <c r="D18" s="1">
        <f>ROUND((D9*6%),2)</f>
        <v>80420.93</v>
      </c>
      <c r="E18" s="1" t="s">
        <v>0</v>
      </c>
      <c r="F18" s="10"/>
      <c r="G18" s="1"/>
    </row>
    <row r="19" spans="2:7" ht="18">
      <c r="B19" s="1" t="s">
        <v>65</v>
      </c>
      <c r="D19" s="1">
        <f>ROUND((D9*3.6%),2)</f>
        <v>48252.56</v>
      </c>
      <c r="E19" s="1" t="s">
        <v>0</v>
      </c>
      <c r="F19" s="10"/>
      <c r="G19" s="1"/>
    </row>
    <row r="20" spans="2:11" ht="18">
      <c r="B20" s="1" t="s">
        <v>66</v>
      </c>
      <c r="C20" s="1"/>
      <c r="D20" s="1">
        <f>ROUND((D9*22.6%),2)</f>
        <v>302918.84</v>
      </c>
      <c r="E20" s="1" t="s">
        <v>0</v>
      </c>
      <c r="F20" s="10"/>
      <c r="G20" s="1"/>
      <c r="H20" s="1"/>
      <c r="I20" s="2"/>
      <c r="J20" s="2"/>
      <c r="K20" s="2"/>
    </row>
    <row r="21" spans="2:8" ht="18">
      <c r="B21" s="1" t="s">
        <v>3</v>
      </c>
      <c r="C21" s="1"/>
      <c r="D21" s="1">
        <v>35000</v>
      </c>
      <c r="E21" s="1" t="s">
        <v>0</v>
      </c>
      <c r="F21" s="1"/>
      <c r="H21" s="1"/>
    </row>
    <row r="22" spans="2:8" ht="18">
      <c r="B22" s="1" t="s">
        <v>60</v>
      </c>
      <c r="D22" s="1">
        <v>7200</v>
      </c>
      <c r="E22" s="1" t="s">
        <v>0</v>
      </c>
      <c r="H22" s="1"/>
    </row>
    <row r="23" spans="2:8" ht="18">
      <c r="B23" s="1" t="s">
        <v>114</v>
      </c>
      <c r="C23" s="1"/>
      <c r="D23" s="1">
        <v>96500</v>
      </c>
      <c r="E23" s="1" t="s">
        <v>0</v>
      </c>
      <c r="F23" s="1"/>
      <c r="G23" s="1"/>
      <c r="H23" s="1"/>
    </row>
    <row r="24" spans="2:5" ht="18">
      <c r="B24" s="1" t="s">
        <v>120</v>
      </c>
      <c r="D24" s="1">
        <v>5300</v>
      </c>
      <c r="E24" s="1" t="s">
        <v>0</v>
      </c>
    </row>
    <row r="25" spans="2:5" ht="18">
      <c r="B25" s="1" t="s">
        <v>112</v>
      </c>
      <c r="D25" s="1">
        <v>13000</v>
      </c>
      <c r="E25" s="1" t="s">
        <v>0</v>
      </c>
    </row>
    <row r="26" spans="2:5" ht="18">
      <c r="B26" s="1" t="s">
        <v>117</v>
      </c>
      <c r="D26" s="1">
        <v>9000</v>
      </c>
      <c r="E26" s="1" t="s">
        <v>0</v>
      </c>
    </row>
    <row r="27" spans="2:5" ht="18">
      <c r="B27" s="1" t="s">
        <v>122</v>
      </c>
      <c r="D27" s="1">
        <v>49800</v>
      </c>
      <c r="E27" s="1" t="s">
        <v>0</v>
      </c>
    </row>
    <row r="28" spans="2:8" ht="18">
      <c r="B28" s="1" t="s">
        <v>121</v>
      </c>
      <c r="C28" s="1"/>
      <c r="D28" s="1">
        <v>5200</v>
      </c>
      <c r="E28" s="1" t="s">
        <v>0</v>
      </c>
      <c r="F28" s="1"/>
      <c r="H28" s="2"/>
    </row>
    <row r="29" spans="2:8" ht="18">
      <c r="B29" s="1" t="s">
        <v>153</v>
      </c>
      <c r="C29" s="1"/>
      <c r="D29" s="1">
        <v>41800</v>
      </c>
      <c r="E29" s="1" t="s">
        <v>0</v>
      </c>
      <c r="F29" s="1"/>
      <c r="H29" s="2"/>
    </row>
    <row r="30" spans="2:8" ht="18">
      <c r="B30" s="1" t="s">
        <v>21</v>
      </c>
      <c r="C30" s="1"/>
      <c r="D30" s="1">
        <v>50200</v>
      </c>
      <c r="E30" s="1" t="s">
        <v>0</v>
      </c>
      <c r="F30" s="1"/>
      <c r="H30" s="2"/>
    </row>
    <row r="31" spans="2:8" ht="18">
      <c r="B31" s="1" t="s">
        <v>111</v>
      </c>
      <c r="C31" s="1"/>
      <c r="D31" s="1">
        <v>2000</v>
      </c>
      <c r="E31" s="1" t="s">
        <v>0</v>
      </c>
      <c r="F31" s="1"/>
      <c r="H31" s="2"/>
    </row>
    <row r="32" spans="2:8" ht="18">
      <c r="B32" s="1" t="s">
        <v>109</v>
      </c>
      <c r="C32" s="1"/>
      <c r="D32" s="1">
        <v>4500</v>
      </c>
      <c r="E32" s="1" t="s">
        <v>0</v>
      </c>
      <c r="F32" s="1"/>
      <c r="H32" s="2"/>
    </row>
    <row r="33" spans="2:8" ht="18">
      <c r="B33" s="1" t="s">
        <v>154</v>
      </c>
      <c r="C33" s="1"/>
      <c r="D33" s="1">
        <v>5000</v>
      </c>
      <c r="E33" s="1" t="s">
        <v>0</v>
      </c>
      <c r="F33" s="1"/>
      <c r="H33" s="2"/>
    </row>
    <row r="34" spans="2:8" ht="18">
      <c r="B34" s="1" t="s">
        <v>15</v>
      </c>
      <c r="C34" s="1"/>
      <c r="D34" s="1">
        <v>1650</v>
      </c>
      <c r="E34" s="1" t="s">
        <v>0</v>
      </c>
      <c r="F34" s="1"/>
      <c r="H34" s="2"/>
    </row>
    <row r="35" spans="2:8" ht="18">
      <c r="B35" s="1" t="s">
        <v>7</v>
      </c>
      <c r="C35" s="1"/>
      <c r="D35" s="1">
        <v>6000</v>
      </c>
      <c r="E35" s="1" t="s">
        <v>0</v>
      </c>
      <c r="F35" s="1"/>
      <c r="H35" s="2"/>
    </row>
    <row r="36" spans="2:8" ht="18">
      <c r="B36" s="1" t="s">
        <v>23</v>
      </c>
      <c r="C36" s="1"/>
      <c r="D36" s="1">
        <v>5450</v>
      </c>
      <c r="E36" s="1" t="s">
        <v>0</v>
      </c>
      <c r="F36" s="1"/>
      <c r="H36" s="2"/>
    </row>
    <row r="37" spans="2:12" ht="18">
      <c r="B37" s="1" t="s">
        <v>30</v>
      </c>
      <c r="D37" s="1">
        <f>D16+D21+D22+D23+D24+D25+D26+D27+D28+D29+D30+D31+D32+D33+D34+D35+D36</f>
        <v>1498342.12</v>
      </c>
      <c r="E37" s="1" t="s">
        <v>0</v>
      </c>
      <c r="I37" s="1"/>
      <c r="K37" s="1"/>
      <c r="L37" s="1"/>
    </row>
    <row r="38" spans="6:12" ht="18">
      <c r="F38" s="1"/>
      <c r="I38" s="1"/>
      <c r="K38" s="1"/>
      <c r="L38" s="1"/>
    </row>
    <row r="39" spans="2:12" ht="18">
      <c r="B39" s="1" t="s">
        <v>61</v>
      </c>
      <c r="F39" s="1"/>
      <c r="I39" s="1"/>
      <c r="K39" s="1"/>
      <c r="L39" s="1"/>
    </row>
    <row r="40" spans="2:6" ht="18">
      <c r="B40" s="1" t="s">
        <v>176</v>
      </c>
      <c r="D40" s="1">
        <f>D7+D11-D37</f>
        <v>-343939.4500000002</v>
      </c>
      <c r="E40" s="1" t="s">
        <v>0</v>
      </c>
      <c r="F40" s="1"/>
    </row>
    <row r="41" spans="2:6" ht="18">
      <c r="B41" s="1"/>
      <c r="F41" s="1"/>
    </row>
    <row r="42" spans="2:6" ht="18">
      <c r="B42" s="1" t="s">
        <v>48</v>
      </c>
      <c r="F42" s="1"/>
    </row>
    <row r="43" spans="2:5" ht="18">
      <c r="B43" s="1" t="s">
        <v>176</v>
      </c>
      <c r="D43" s="1">
        <v>137309.55</v>
      </c>
      <c r="E43" s="1" t="s">
        <v>0</v>
      </c>
    </row>
    <row r="44" spans="2:5" ht="18">
      <c r="B44" s="1"/>
      <c r="D44" s="1"/>
      <c r="E44" s="1"/>
    </row>
    <row r="45" spans="2:5" ht="18">
      <c r="B45" t="s">
        <v>58</v>
      </c>
      <c r="C45" s="1"/>
      <c r="D45" s="1"/>
      <c r="E45" s="1"/>
    </row>
    <row r="46" spans="2:6" ht="18">
      <c r="B46" s="1"/>
      <c r="C46" s="1"/>
      <c r="D46" s="1"/>
      <c r="E46" s="1"/>
      <c r="F46" s="1"/>
    </row>
  </sheetData>
  <sheetProtection/>
  <printOptions/>
  <pageMargins left="0.19" right="0.19" top="0.22" bottom="0.19" header="0.2" footer="0.19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1">
      <selection activeCell="H1" sqref="H1:S16384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22.00390625" style="0" customWidth="1"/>
    <col min="4" max="4" width="19.875" style="0" customWidth="1"/>
    <col min="5" max="5" width="7.25390625" style="0" customWidth="1"/>
    <col min="6" max="6" width="13.875" style="0" customWidth="1"/>
    <col min="7" max="7" width="7.375" style="0" customWidth="1"/>
    <col min="8" max="8" width="10.25390625" style="0" customWidth="1"/>
    <col min="9" max="9" width="16.00390625" style="0" customWidth="1"/>
    <col min="10" max="10" width="12.375" style="0" customWidth="1"/>
    <col min="11" max="11" width="11.37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220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33944.44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304589.48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299827.81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42875.38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K14" s="2"/>
      <c r="M14" s="2"/>
    </row>
    <row r="15" spans="2:11" ht="18">
      <c r="B15" s="1" t="s">
        <v>62</v>
      </c>
      <c r="F15" s="1"/>
      <c r="G15" s="1"/>
      <c r="I15" s="2"/>
      <c r="J15" s="2"/>
      <c r="K15" s="2"/>
    </row>
    <row r="16" spans="2:11" ht="18">
      <c r="B16" s="1" t="s">
        <v>84</v>
      </c>
      <c r="D16" s="1">
        <f>ROUND((D9*79.6%),2)</f>
        <v>242453.23</v>
      </c>
      <c r="E16" s="1" t="s">
        <v>0</v>
      </c>
      <c r="F16" s="1"/>
      <c r="G16" s="1"/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7" ht="18">
      <c r="B18" s="1" t="s">
        <v>64</v>
      </c>
      <c r="D18" s="1">
        <f>ROUND((D9*9.7%),2)</f>
        <v>29545.18</v>
      </c>
      <c r="E18" s="1" t="s">
        <v>0</v>
      </c>
      <c r="F18" s="1"/>
      <c r="G18" s="1"/>
    </row>
    <row r="19" spans="2:7" ht="18">
      <c r="B19" s="1" t="s">
        <v>65</v>
      </c>
      <c r="D19" s="1">
        <f>ROUND((D9*5.9%),2)</f>
        <v>17970.78</v>
      </c>
      <c r="E19" s="1" t="s">
        <v>0</v>
      </c>
      <c r="F19" s="1"/>
      <c r="G19" s="1"/>
    </row>
    <row r="20" spans="2:7" ht="18">
      <c r="B20" s="1" t="s">
        <v>20</v>
      </c>
      <c r="D20" s="1">
        <v>120000</v>
      </c>
      <c r="E20" s="1" t="s">
        <v>0</v>
      </c>
      <c r="F20" s="1"/>
      <c r="G20" s="1"/>
    </row>
    <row r="21" spans="2:6" ht="18">
      <c r="B21" s="1" t="s">
        <v>116</v>
      </c>
      <c r="C21" s="1"/>
      <c r="D21" s="1">
        <v>2300</v>
      </c>
      <c r="E21" s="1" t="s">
        <v>0</v>
      </c>
      <c r="F21" s="1"/>
    </row>
    <row r="22" spans="2:8" ht="18">
      <c r="B22" s="1" t="s">
        <v>30</v>
      </c>
      <c r="D22" s="1">
        <f>D16+D20+D21</f>
        <v>364753.23</v>
      </c>
      <c r="E22" s="1" t="s">
        <v>0</v>
      </c>
      <c r="F22" s="1"/>
      <c r="H22" s="2"/>
    </row>
    <row r="23" spans="2:6" ht="18">
      <c r="B23" s="1"/>
      <c r="C23" s="1"/>
      <c r="D23" s="1"/>
      <c r="E23" s="1"/>
      <c r="F23" s="1"/>
    </row>
    <row r="24" spans="2:6" ht="18">
      <c r="B24" s="1" t="s">
        <v>61</v>
      </c>
      <c r="F24" s="1"/>
    </row>
    <row r="25" spans="2:5" ht="18">
      <c r="B25" s="1" t="s">
        <v>176</v>
      </c>
      <c r="D25" s="1">
        <f>D7+D11-D22</f>
        <v>-30980.97999999998</v>
      </c>
      <c r="E25" s="1" t="s">
        <v>0</v>
      </c>
    </row>
    <row r="26" ht="18">
      <c r="B26" s="1"/>
    </row>
    <row r="27" spans="2:6" ht="18">
      <c r="B27" s="1" t="s">
        <v>48</v>
      </c>
      <c r="F27" s="1"/>
    </row>
    <row r="28" spans="2:6" ht="18">
      <c r="B28" s="1" t="s">
        <v>176</v>
      </c>
      <c r="D28" s="1">
        <v>17249.18</v>
      </c>
      <c r="E28" s="1" t="s">
        <v>0</v>
      </c>
      <c r="F28" s="1"/>
    </row>
    <row r="29" spans="2:6" ht="18">
      <c r="B29" t="s">
        <v>57</v>
      </c>
      <c r="D29" s="1"/>
      <c r="E29" s="1"/>
      <c r="F29" s="1"/>
    </row>
    <row r="30" spans="4:6" ht="18">
      <c r="D30" s="1"/>
      <c r="E30" s="1"/>
      <c r="F30" s="1"/>
    </row>
    <row r="31" spans="2:5" ht="18">
      <c r="B31" t="s">
        <v>58</v>
      </c>
      <c r="C31" s="1"/>
      <c r="D31" s="1"/>
      <c r="E31" s="1"/>
    </row>
    <row r="32" spans="2:6" ht="18">
      <c r="B32" s="1"/>
      <c r="C32" s="1"/>
      <c r="D32" s="1"/>
      <c r="E32" s="1"/>
      <c r="F32" s="1"/>
    </row>
    <row r="35" spans="5:6" ht="18">
      <c r="E35" s="1"/>
      <c r="F35" s="1"/>
    </row>
  </sheetData>
  <sheetProtection/>
  <printOptions/>
  <pageMargins left="0.19" right="0.19" top="0.32" bottom="1" header="0.2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E1">
      <selection activeCell="H1" sqref="H1:Q16384"/>
    </sheetView>
  </sheetViews>
  <sheetFormatPr defaultColWidth="9.00390625" defaultRowHeight="12.75"/>
  <cols>
    <col min="1" max="1" width="5.75390625" style="0" customWidth="1"/>
    <col min="2" max="2" width="22.375" style="0" customWidth="1"/>
    <col min="3" max="3" width="17.625" style="0" customWidth="1"/>
    <col min="4" max="4" width="18.625" style="0" customWidth="1"/>
    <col min="5" max="5" width="10.125" style="0" customWidth="1"/>
    <col min="6" max="6" width="17.00390625" style="0" customWidth="1"/>
    <col min="9" max="9" width="14.25390625" style="0" customWidth="1"/>
    <col min="10" max="10" width="12.75390625" style="0" customWidth="1"/>
    <col min="11" max="11" width="13.0039062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221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-6650.76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257260.55</v>
      </c>
      <c r="E9" s="1" t="s">
        <v>0</v>
      </c>
      <c r="F9" s="1"/>
      <c r="G9" s="1"/>
      <c r="H9" s="2"/>
      <c r="I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256573.54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36690.02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1"/>
      <c r="I14" s="2"/>
      <c r="J14" s="2"/>
      <c r="K14" s="2"/>
      <c r="M14" s="2"/>
    </row>
    <row r="15" spans="2:11" ht="18">
      <c r="B15" s="1" t="s">
        <v>62</v>
      </c>
      <c r="F15" s="1"/>
      <c r="G15" s="1"/>
      <c r="I15" s="2"/>
      <c r="J15" s="2"/>
      <c r="K15" s="2"/>
    </row>
    <row r="16" spans="2:11" ht="18">
      <c r="B16" s="1" t="s">
        <v>84</v>
      </c>
      <c r="D16" s="1">
        <f>ROUND((D9*79.6%),2)</f>
        <v>204779.4</v>
      </c>
      <c r="E16" s="1" t="s">
        <v>0</v>
      </c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11" ht="18">
      <c r="B18" s="1" t="s">
        <v>64</v>
      </c>
      <c r="D18" s="1">
        <f>ROUND((D9*9.7%),2)</f>
        <v>24954.27</v>
      </c>
      <c r="E18" s="1" t="s">
        <v>0</v>
      </c>
      <c r="F18" s="1"/>
      <c r="G18" s="1"/>
      <c r="I18" s="2"/>
      <c r="J18" s="2"/>
      <c r="K18" s="2"/>
    </row>
    <row r="19" spans="2:11" ht="18">
      <c r="B19" s="1" t="s">
        <v>65</v>
      </c>
      <c r="D19" s="1">
        <f>ROUND((D9*5.9%),2)</f>
        <v>15178.37</v>
      </c>
      <c r="E19" s="1" t="s">
        <v>0</v>
      </c>
      <c r="F19" s="1"/>
      <c r="G19" s="1"/>
      <c r="H19" s="1"/>
      <c r="I19" s="2"/>
      <c r="J19" s="2"/>
      <c r="K19" s="2"/>
    </row>
    <row r="20" spans="2:11" ht="18">
      <c r="B20" s="1" t="s">
        <v>112</v>
      </c>
      <c r="D20" s="1">
        <v>3000</v>
      </c>
      <c r="E20" s="1" t="s">
        <v>0</v>
      </c>
      <c r="F20" s="1"/>
      <c r="G20" s="1"/>
      <c r="H20" s="1"/>
      <c r="I20" s="2"/>
      <c r="J20" s="2"/>
      <c r="K20" s="2"/>
    </row>
    <row r="21" spans="2:8" ht="18">
      <c r="B21" s="1" t="s">
        <v>3</v>
      </c>
      <c r="C21" s="1"/>
      <c r="D21" s="1">
        <v>76800</v>
      </c>
      <c r="E21" s="1" t="s">
        <v>0</v>
      </c>
      <c r="G21" s="1"/>
      <c r="H21" s="1"/>
    </row>
    <row r="22" spans="2:8" ht="18">
      <c r="B22" s="1" t="s">
        <v>116</v>
      </c>
      <c r="C22" s="1"/>
      <c r="D22" s="1">
        <v>2300</v>
      </c>
      <c r="E22" s="1" t="s">
        <v>0</v>
      </c>
      <c r="G22" s="1"/>
      <c r="H22" s="1"/>
    </row>
    <row r="23" spans="2:8" ht="18">
      <c r="B23" s="1" t="s">
        <v>7</v>
      </c>
      <c r="C23" s="1"/>
      <c r="D23" s="1">
        <v>2400</v>
      </c>
      <c r="E23" s="1" t="s">
        <v>0</v>
      </c>
      <c r="G23" s="1"/>
      <c r="H23" s="1"/>
    </row>
    <row r="24" spans="2:8" ht="18">
      <c r="B24" s="1" t="s">
        <v>30</v>
      </c>
      <c r="D24" s="1">
        <f>D16+D20+D21+D22+D23</f>
        <v>289279.4</v>
      </c>
      <c r="E24" s="1" t="s">
        <v>0</v>
      </c>
      <c r="F24" s="1"/>
      <c r="G24" s="1"/>
      <c r="H24" s="1"/>
    </row>
    <row r="25" spans="2:7" ht="18">
      <c r="B25" s="1"/>
      <c r="C25" s="1"/>
      <c r="D25" s="1"/>
      <c r="E25" s="1"/>
      <c r="F25" s="1"/>
      <c r="G25" s="1"/>
    </row>
    <row r="26" spans="2:7" ht="18">
      <c r="B26" s="1" t="s">
        <v>61</v>
      </c>
      <c r="G26" s="1"/>
    </row>
    <row r="27" spans="2:7" ht="18">
      <c r="B27" s="1" t="s">
        <v>176</v>
      </c>
      <c r="D27" s="1">
        <f>D7+D11-D24</f>
        <v>-39356.620000000024</v>
      </c>
      <c r="E27" s="1" t="s">
        <v>0</v>
      </c>
      <c r="G27" s="1"/>
    </row>
    <row r="28" spans="2:8" ht="18">
      <c r="B28" s="1"/>
      <c r="F28" s="1"/>
      <c r="H28" s="1"/>
    </row>
    <row r="29" spans="2:8" ht="18">
      <c r="B29" s="1" t="s">
        <v>48</v>
      </c>
      <c r="F29" s="1"/>
      <c r="H29" s="1"/>
    </row>
    <row r="30" spans="2:6" ht="18">
      <c r="B30" s="1" t="s">
        <v>176</v>
      </c>
      <c r="D30" s="1">
        <v>29248.99</v>
      </c>
      <c r="E30" s="1" t="s">
        <v>0</v>
      </c>
      <c r="F30" s="1"/>
    </row>
    <row r="31" spans="2:6" ht="18">
      <c r="B31" s="1"/>
      <c r="F31" s="1"/>
    </row>
    <row r="32" spans="2:6" ht="18">
      <c r="B32" t="s">
        <v>57</v>
      </c>
      <c r="D32" s="1"/>
      <c r="E32" s="1"/>
      <c r="F32" s="1"/>
    </row>
    <row r="33" spans="4:5" ht="18">
      <c r="D33" s="1"/>
      <c r="E33" s="1"/>
    </row>
    <row r="34" spans="2:5" ht="18">
      <c r="B34" t="s">
        <v>58</v>
      </c>
      <c r="C34" s="1"/>
      <c r="D34" s="1"/>
      <c r="E34" s="1"/>
    </row>
    <row r="35" ht="18">
      <c r="F35" s="1"/>
    </row>
    <row r="36" ht="18">
      <c r="F36" s="1"/>
    </row>
    <row r="37" spans="2:6" ht="18">
      <c r="B37" s="1"/>
      <c r="C37" s="1"/>
      <c r="D37" s="1"/>
      <c r="E37" s="1"/>
      <c r="F37" s="1"/>
    </row>
  </sheetData>
  <sheetProtection/>
  <printOptions/>
  <pageMargins left="0.24" right="0.37" top="0.36" bottom="1" header="0.2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F1">
      <selection activeCell="H1" sqref="H1:R16384"/>
    </sheetView>
  </sheetViews>
  <sheetFormatPr defaultColWidth="9.00390625" defaultRowHeight="12.75"/>
  <cols>
    <col min="1" max="1" width="5.75390625" style="0" customWidth="1"/>
    <col min="2" max="2" width="22.375" style="0" customWidth="1"/>
    <col min="3" max="3" width="17.625" style="0" customWidth="1"/>
    <col min="4" max="4" width="18.625" style="0" customWidth="1"/>
    <col min="5" max="5" width="10.125" style="0" customWidth="1"/>
    <col min="6" max="6" width="17.00390625" style="0" customWidth="1"/>
    <col min="9" max="9" width="14.25390625" style="0" customWidth="1"/>
    <col min="10" max="10" width="12.75390625" style="0" customWidth="1"/>
    <col min="11" max="11" width="13.0039062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222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49690.29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414065.89</v>
      </c>
      <c r="E9" s="1" t="s">
        <v>0</v>
      </c>
      <c r="F9" s="1"/>
      <c r="G9" s="1"/>
      <c r="H9" s="2"/>
      <c r="I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405280.88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57955.17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1" ht="18">
      <c r="B14" s="1" t="s">
        <v>19</v>
      </c>
      <c r="D14" s="1"/>
      <c r="E14" s="1"/>
      <c r="F14" s="1"/>
      <c r="G14" s="1"/>
      <c r="H14" s="1"/>
      <c r="I14" s="2"/>
      <c r="J14" s="2"/>
      <c r="K14" s="2"/>
    </row>
    <row r="15" spans="2:7" ht="18">
      <c r="B15" s="1" t="s">
        <v>62</v>
      </c>
      <c r="F15" s="1"/>
      <c r="G15" s="1"/>
    </row>
    <row r="16" spans="2:5" ht="18">
      <c r="B16" s="1" t="s">
        <v>84</v>
      </c>
      <c r="D16" s="1">
        <f>ROUND((D9*79.6%),2)</f>
        <v>329596.45</v>
      </c>
      <c r="E16" s="1" t="s">
        <v>0</v>
      </c>
    </row>
    <row r="17" spans="2:7" ht="18">
      <c r="B17" s="1" t="s">
        <v>67</v>
      </c>
      <c r="C17" s="1"/>
      <c r="G17" s="1"/>
    </row>
    <row r="18" spans="2:11" ht="18">
      <c r="B18" s="1" t="s">
        <v>64</v>
      </c>
      <c r="D18" s="1">
        <f>ROUND((D9*9.7%),2)</f>
        <v>40164.39</v>
      </c>
      <c r="E18" s="1" t="s">
        <v>0</v>
      </c>
      <c r="F18" s="1"/>
      <c r="G18" s="1"/>
      <c r="I18" s="2"/>
      <c r="J18" s="2"/>
      <c r="K18" s="2"/>
    </row>
    <row r="19" spans="2:11" ht="18">
      <c r="B19" s="1" t="s">
        <v>65</v>
      </c>
      <c r="D19" s="1">
        <f>ROUND((D9*5.9%),2)</f>
        <v>24429.89</v>
      </c>
      <c r="E19" s="1" t="s">
        <v>0</v>
      </c>
      <c r="F19" s="1"/>
      <c r="G19" s="1"/>
      <c r="H19" s="1"/>
      <c r="I19" s="2"/>
      <c r="J19" s="2"/>
      <c r="K19" s="2"/>
    </row>
    <row r="20" spans="2:11" ht="18">
      <c r="B20" s="1" t="s">
        <v>313</v>
      </c>
      <c r="D20" s="1">
        <v>150000</v>
      </c>
      <c r="E20" s="1" t="s">
        <v>0</v>
      </c>
      <c r="F20" s="1"/>
      <c r="G20" s="1"/>
      <c r="H20" s="1"/>
      <c r="I20" s="2"/>
      <c r="J20" s="2"/>
      <c r="K20" s="2"/>
    </row>
    <row r="21" spans="2:8" ht="18">
      <c r="B21" s="1"/>
      <c r="C21" s="1"/>
      <c r="D21" s="1"/>
      <c r="E21" s="1"/>
      <c r="G21" s="1"/>
      <c r="H21" s="1"/>
    </row>
    <row r="22" spans="2:8" ht="18">
      <c r="B22" s="1"/>
      <c r="C22" s="1"/>
      <c r="D22" s="1"/>
      <c r="E22" s="1"/>
      <c r="G22" s="1"/>
      <c r="H22" s="1"/>
    </row>
    <row r="23" spans="2:8" ht="18">
      <c r="B23" s="1"/>
      <c r="C23" s="1"/>
      <c r="D23" s="1"/>
      <c r="E23" s="1"/>
      <c r="F23" s="1"/>
      <c r="G23" s="1"/>
      <c r="H23" s="1"/>
    </row>
    <row r="24" spans="2:8" ht="18">
      <c r="B24" s="1"/>
      <c r="C24" s="1"/>
      <c r="D24" s="1"/>
      <c r="E24" s="1"/>
      <c r="F24" s="1"/>
      <c r="G24" s="1"/>
      <c r="H24" s="1"/>
    </row>
    <row r="25" spans="2:8" ht="18">
      <c r="B25" s="1"/>
      <c r="C25" s="1"/>
      <c r="D25" s="1"/>
      <c r="E25" s="1"/>
      <c r="F25" s="1"/>
      <c r="G25" s="1"/>
      <c r="H25" s="1"/>
    </row>
    <row r="26" spans="1:11" s="1" customFormat="1" ht="18">
      <c r="A26"/>
      <c r="H26" s="2"/>
      <c r="I26"/>
      <c r="J26"/>
      <c r="K26"/>
    </row>
    <row r="27" spans="2:8" ht="18">
      <c r="B27" s="1"/>
      <c r="F27" s="1"/>
      <c r="G27" s="1"/>
      <c r="H27" s="2"/>
    </row>
    <row r="28" spans="2:8" ht="18">
      <c r="B28" s="1"/>
      <c r="D28" s="1"/>
      <c r="E28" s="1"/>
      <c r="F28" s="1"/>
      <c r="G28" s="1"/>
      <c r="H28" s="2"/>
    </row>
    <row r="29" spans="2:8" ht="18">
      <c r="B29" s="1" t="s">
        <v>30</v>
      </c>
      <c r="D29" s="1">
        <f>D16+D20</f>
        <v>479596.45</v>
      </c>
      <c r="E29" s="1" t="s">
        <v>0</v>
      </c>
      <c r="F29" s="1"/>
      <c r="G29" s="1"/>
      <c r="H29" s="1"/>
    </row>
    <row r="30" spans="2:7" ht="18">
      <c r="B30" s="1"/>
      <c r="C30" s="1"/>
      <c r="D30" s="1"/>
      <c r="E30" s="1"/>
      <c r="F30" s="1"/>
      <c r="G30" s="1"/>
    </row>
    <row r="31" spans="2:7" ht="18">
      <c r="B31" s="1" t="s">
        <v>61</v>
      </c>
      <c r="G31" s="1"/>
    </row>
    <row r="32" spans="2:7" ht="18">
      <c r="B32" s="1" t="s">
        <v>176</v>
      </c>
      <c r="D32" s="1">
        <f>D7+D11-D29</f>
        <v>-24625.280000000028</v>
      </c>
      <c r="E32" s="1" t="s">
        <v>0</v>
      </c>
      <c r="G32" s="1"/>
    </row>
    <row r="33" spans="2:8" ht="18">
      <c r="B33" s="1"/>
      <c r="F33" s="1"/>
      <c r="H33" s="1"/>
    </row>
    <row r="34" spans="2:8" ht="18">
      <c r="B34" s="1" t="s">
        <v>48</v>
      </c>
      <c r="F34" s="1"/>
      <c r="H34" s="1"/>
    </row>
    <row r="35" spans="2:6" ht="18">
      <c r="B35" s="1" t="s">
        <v>176</v>
      </c>
      <c r="D35" s="1">
        <v>98398.01</v>
      </c>
      <c r="E35" s="1" t="s">
        <v>0</v>
      </c>
      <c r="F35" s="1"/>
    </row>
    <row r="36" spans="2:6" ht="18">
      <c r="B36" s="1"/>
      <c r="F36" s="1"/>
    </row>
    <row r="37" spans="2:6" ht="18">
      <c r="B37" t="s">
        <v>57</v>
      </c>
      <c r="D37" s="1"/>
      <c r="E37" s="1"/>
      <c r="F37" s="1"/>
    </row>
    <row r="38" spans="4:5" ht="18">
      <c r="D38" s="1"/>
      <c r="E38" s="1"/>
    </row>
    <row r="39" spans="2:5" ht="18">
      <c r="B39" t="s">
        <v>58</v>
      </c>
      <c r="C39" s="1"/>
      <c r="D39" s="1"/>
      <c r="E39" s="1"/>
    </row>
    <row r="40" ht="18">
      <c r="F40" s="1"/>
    </row>
    <row r="41" ht="18">
      <c r="F41" s="1"/>
    </row>
    <row r="42" spans="2:6" ht="18">
      <c r="B42" s="1"/>
      <c r="C42" s="1"/>
      <c r="D42" s="1"/>
      <c r="E42" s="1"/>
      <c r="F42" s="1"/>
    </row>
  </sheetData>
  <sheetProtection/>
  <printOptions/>
  <pageMargins left="0.4" right="0.31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H1" sqref="H1:O16384"/>
    </sheetView>
  </sheetViews>
  <sheetFormatPr defaultColWidth="9.00390625" defaultRowHeight="12.75"/>
  <cols>
    <col min="1" max="1" width="5.75390625" style="0" customWidth="1"/>
    <col min="2" max="2" width="22.375" style="0" customWidth="1"/>
    <col min="3" max="3" width="17.625" style="0" customWidth="1"/>
    <col min="4" max="4" width="18.625" style="0" customWidth="1"/>
    <col min="5" max="5" width="10.125" style="0" customWidth="1"/>
    <col min="6" max="6" width="17.00390625" style="0" customWidth="1"/>
    <col min="9" max="9" width="14.25390625" style="0" customWidth="1"/>
    <col min="10" max="10" width="12.75390625" style="0" customWidth="1"/>
    <col min="11" max="11" width="13.0039062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223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-99756.03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172745.27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171720.98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24556.1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1" ht="18">
      <c r="B14" s="1" t="s">
        <v>19</v>
      </c>
      <c r="D14" s="1"/>
      <c r="E14" s="1"/>
      <c r="F14" s="1"/>
      <c r="G14" s="1"/>
      <c r="H14" s="1"/>
      <c r="I14" s="2"/>
      <c r="J14" s="2"/>
      <c r="K14" s="2"/>
    </row>
    <row r="15" spans="2:7" ht="18">
      <c r="B15" s="1" t="s">
        <v>62</v>
      </c>
      <c r="F15" s="1"/>
      <c r="G15" s="1"/>
    </row>
    <row r="16" spans="2:5" ht="18">
      <c r="B16" s="1" t="s">
        <v>84</v>
      </c>
      <c r="D16" s="1">
        <f>ROUND((D9*79.6%),2)</f>
        <v>137505.23</v>
      </c>
      <c r="E16" s="1" t="s">
        <v>0</v>
      </c>
    </row>
    <row r="17" spans="2:7" ht="18">
      <c r="B17" s="1" t="s">
        <v>67</v>
      </c>
      <c r="C17" s="1"/>
      <c r="G17" s="1"/>
    </row>
    <row r="18" spans="2:11" ht="18">
      <c r="B18" s="1" t="s">
        <v>64</v>
      </c>
      <c r="D18" s="1">
        <f>ROUND((D9*9.7%),2)</f>
        <v>16756.29</v>
      </c>
      <c r="E18" s="1" t="s">
        <v>0</v>
      </c>
      <c r="F18" s="1"/>
      <c r="G18" s="1"/>
      <c r="I18" s="2"/>
      <c r="J18" s="2"/>
      <c r="K18" s="2"/>
    </row>
    <row r="19" spans="2:11" ht="18">
      <c r="B19" s="1" t="s">
        <v>65</v>
      </c>
      <c r="D19" s="1">
        <f>ROUND((D9*5.9%),2)</f>
        <v>10191.97</v>
      </c>
      <c r="E19" s="1" t="s">
        <v>0</v>
      </c>
      <c r="F19" s="1"/>
      <c r="G19" s="1"/>
      <c r="H19" s="1"/>
      <c r="I19" s="2"/>
      <c r="J19" s="2"/>
      <c r="K19" s="2"/>
    </row>
    <row r="20" spans="2:11" ht="18">
      <c r="B20" s="1" t="s">
        <v>155</v>
      </c>
      <c r="D20" s="1">
        <v>1500</v>
      </c>
      <c r="E20" s="1" t="s">
        <v>0</v>
      </c>
      <c r="F20" s="1"/>
      <c r="G20" s="1"/>
      <c r="H20" s="1"/>
      <c r="I20" s="2"/>
      <c r="J20" s="2"/>
      <c r="K20" s="2"/>
    </row>
    <row r="21" spans="2:8" ht="18">
      <c r="B21" s="1" t="s">
        <v>3</v>
      </c>
      <c r="C21" s="1"/>
      <c r="D21" s="1">
        <v>42000</v>
      </c>
      <c r="E21" s="1" t="s">
        <v>0</v>
      </c>
      <c r="G21" s="1"/>
      <c r="H21" s="1"/>
    </row>
    <row r="22" spans="2:8" ht="18">
      <c r="B22" s="1" t="s">
        <v>311</v>
      </c>
      <c r="C22" s="1"/>
      <c r="D22" s="1">
        <v>500</v>
      </c>
      <c r="E22" s="1" t="s">
        <v>0</v>
      </c>
      <c r="G22" s="1"/>
      <c r="H22" s="1"/>
    </row>
    <row r="23" spans="2:8" ht="18">
      <c r="B23" s="1"/>
      <c r="C23" s="1"/>
      <c r="D23" s="1"/>
      <c r="E23" s="1"/>
      <c r="F23" s="1"/>
      <c r="G23" s="1"/>
      <c r="H23" s="1"/>
    </row>
    <row r="24" spans="2:8" ht="18">
      <c r="B24" s="1"/>
      <c r="C24" s="1"/>
      <c r="D24" s="1"/>
      <c r="E24" s="1"/>
      <c r="F24" s="1"/>
      <c r="G24" s="1"/>
      <c r="H24" s="1"/>
    </row>
    <row r="25" spans="2:8" ht="18">
      <c r="B25" s="1"/>
      <c r="C25" s="1"/>
      <c r="D25" s="1"/>
      <c r="E25" s="1"/>
      <c r="F25" s="1"/>
      <c r="G25" s="1"/>
      <c r="H25" s="1"/>
    </row>
    <row r="26" spans="2:8" ht="18">
      <c r="B26" s="1"/>
      <c r="C26" s="1"/>
      <c r="D26" s="1"/>
      <c r="E26" s="1"/>
      <c r="F26" s="1"/>
      <c r="G26" s="1"/>
      <c r="H26" s="2"/>
    </row>
    <row r="27" spans="2:8" ht="18">
      <c r="B27" s="1"/>
      <c r="F27" s="1"/>
      <c r="G27" s="1"/>
      <c r="H27" s="2"/>
    </row>
    <row r="28" spans="2:8" ht="18">
      <c r="B28" s="1"/>
      <c r="D28" s="1"/>
      <c r="E28" s="1"/>
      <c r="F28" s="1"/>
      <c r="G28" s="1"/>
      <c r="H28" s="2"/>
    </row>
    <row r="29" spans="2:8" ht="18">
      <c r="B29" s="1" t="s">
        <v>30</v>
      </c>
      <c r="D29" s="1">
        <f>D16+D20+D21+D22</f>
        <v>181505.23</v>
      </c>
      <c r="E29" s="1" t="s">
        <v>0</v>
      </c>
      <c r="F29" s="1"/>
      <c r="G29" s="1"/>
      <c r="H29" s="1"/>
    </row>
    <row r="30" spans="2:7" ht="18">
      <c r="B30" s="1"/>
      <c r="C30" s="1"/>
      <c r="D30" s="1"/>
      <c r="E30" s="1"/>
      <c r="F30" s="1"/>
      <c r="G30" s="1"/>
    </row>
    <row r="31" spans="2:7" ht="18">
      <c r="B31" s="1" t="s">
        <v>61</v>
      </c>
      <c r="G31" s="1"/>
    </row>
    <row r="32" spans="2:7" ht="18">
      <c r="B32" s="1" t="s">
        <v>176</v>
      </c>
      <c r="D32" s="1">
        <f>D7+D11-D29</f>
        <v>-109540.28</v>
      </c>
      <c r="E32" s="1" t="s">
        <v>0</v>
      </c>
      <c r="G32" s="1"/>
    </row>
    <row r="33" spans="2:8" ht="18">
      <c r="B33" s="1"/>
      <c r="F33" s="1"/>
      <c r="H33" s="1"/>
    </row>
    <row r="34" spans="2:8" ht="18">
      <c r="B34" s="1" t="s">
        <v>48</v>
      </c>
      <c r="F34" s="1"/>
      <c r="H34" s="1"/>
    </row>
    <row r="35" spans="2:6" ht="18">
      <c r="B35" s="1" t="s">
        <v>176</v>
      </c>
      <c r="D35" s="1">
        <v>18880.18</v>
      </c>
      <c r="E35" s="1" t="s">
        <v>0</v>
      </c>
      <c r="F35" s="1"/>
    </row>
    <row r="36" spans="2:6" ht="18">
      <c r="B36" s="1"/>
      <c r="F36" s="1"/>
    </row>
    <row r="37" spans="2:6" ht="18">
      <c r="B37" t="s">
        <v>57</v>
      </c>
      <c r="D37" s="1"/>
      <c r="E37" s="1"/>
      <c r="F37" s="1"/>
    </row>
    <row r="38" spans="4:5" ht="18">
      <c r="D38" s="1"/>
      <c r="E38" s="1"/>
    </row>
    <row r="39" spans="1:11" s="1" customFormat="1" ht="18">
      <c r="A39"/>
      <c r="B39" t="s">
        <v>58</v>
      </c>
      <c r="F39"/>
      <c r="G39"/>
      <c r="H39"/>
      <c r="I39"/>
      <c r="J39"/>
      <c r="K39"/>
    </row>
    <row r="40" ht="18">
      <c r="F40" s="1"/>
    </row>
    <row r="41" ht="18">
      <c r="F41" s="1"/>
    </row>
    <row r="42" spans="2:6" ht="18">
      <c r="B42" s="1"/>
      <c r="C42" s="1"/>
      <c r="D42" s="1"/>
      <c r="E42" s="1"/>
      <c r="F42" s="1"/>
    </row>
  </sheetData>
  <sheetProtection/>
  <printOptions/>
  <pageMargins left="0.19" right="0.42" top="0.2" bottom="0.19" header="0.2" footer="0.19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F1">
      <selection activeCell="H1" sqref="H1:R16384"/>
    </sheetView>
  </sheetViews>
  <sheetFormatPr defaultColWidth="9.00390625" defaultRowHeight="12.75"/>
  <cols>
    <col min="1" max="1" width="5.75390625" style="0" customWidth="1"/>
    <col min="2" max="2" width="22.375" style="0" customWidth="1"/>
    <col min="3" max="3" width="17.625" style="0" customWidth="1"/>
    <col min="4" max="4" width="18.625" style="0" customWidth="1"/>
    <col min="5" max="5" width="10.125" style="0" customWidth="1"/>
    <col min="6" max="6" width="17.00390625" style="0" customWidth="1"/>
    <col min="9" max="9" width="14.25390625" style="0" customWidth="1"/>
    <col min="10" max="10" width="12.75390625" style="0" customWidth="1"/>
    <col min="11" max="11" width="13.37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224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-1740.19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25932.12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24143.34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3452.5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K14" s="2"/>
      <c r="M14" s="2"/>
    </row>
    <row r="15" spans="2:11" ht="18">
      <c r="B15" s="1" t="s">
        <v>62</v>
      </c>
      <c r="F15" s="1"/>
      <c r="G15" s="1"/>
      <c r="H15" s="2"/>
      <c r="I15" s="2"/>
      <c r="J15" s="2"/>
      <c r="K15" s="2"/>
    </row>
    <row r="16" spans="2:11" ht="18">
      <c r="B16" s="1" t="s">
        <v>84</v>
      </c>
      <c r="D16" s="1">
        <f>ROUND((D9*79.6%),2)</f>
        <v>20641.97</v>
      </c>
      <c r="E16" s="1" t="s">
        <v>0</v>
      </c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8" ht="18">
      <c r="B18" s="1" t="s">
        <v>64</v>
      </c>
      <c r="D18" s="1">
        <f>ROUND((D9*9.7%),2)</f>
        <v>2515.42</v>
      </c>
      <c r="E18" s="1" t="s">
        <v>0</v>
      </c>
      <c r="F18" s="1"/>
      <c r="G18" s="1"/>
      <c r="H18" s="1"/>
    </row>
    <row r="19" spans="2:7" ht="18">
      <c r="B19" s="1" t="s">
        <v>65</v>
      </c>
      <c r="D19" s="1">
        <f>ROUND((D9*5.9%),2)</f>
        <v>1530</v>
      </c>
      <c r="E19" s="1" t="s">
        <v>0</v>
      </c>
      <c r="F19" s="1"/>
      <c r="G19" s="1"/>
    </row>
    <row r="20" spans="2:7" ht="18">
      <c r="B20" s="1"/>
      <c r="D20" s="1"/>
      <c r="E20" s="1"/>
      <c r="F20" s="1"/>
      <c r="G20" s="1"/>
    </row>
    <row r="21" spans="2:7" ht="18">
      <c r="B21" s="1"/>
      <c r="C21" s="1"/>
      <c r="D21" s="1"/>
      <c r="E21" s="1"/>
      <c r="G21" s="1"/>
    </row>
    <row r="22" spans="2:8" ht="18">
      <c r="B22" s="1"/>
      <c r="C22" s="1"/>
      <c r="D22" s="1"/>
      <c r="E22" s="1"/>
      <c r="G22" s="1"/>
      <c r="H22" s="1"/>
    </row>
    <row r="23" spans="2:11" ht="18">
      <c r="B23" s="1"/>
      <c r="C23" s="1"/>
      <c r="D23" s="1"/>
      <c r="E23" s="1"/>
      <c r="F23" s="1"/>
      <c r="G23" s="1"/>
      <c r="H23" s="1"/>
      <c r="K23" s="2"/>
    </row>
    <row r="24" spans="2:8" ht="18">
      <c r="B24" s="1"/>
      <c r="C24" s="1"/>
      <c r="D24" s="1"/>
      <c r="E24" s="1"/>
      <c r="F24" s="1"/>
      <c r="G24" s="1"/>
      <c r="H24" s="1"/>
    </row>
    <row r="25" spans="2:8" ht="18">
      <c r="B25" s="1"/>
      <c r="C25" s="1"/>
      <c r="D25" s="1"/>
      <c r="E25" s="1"/>
      <c r="F25" s="1"/>
      <c r="G25" s="1"/>
      <c r="H25" s="1"/>
    </row>
    <row r="26" spans="2:13" ht="18">
      <c r="B26" s="1"/>
      <c r="C26" s="1"/>
      <c r="D26" s="1"/>
      <c r="E26" s="1"/>
      <c r="F26" s="1"/>
      <c r="G26" s="1"/>
      <c r="H26" s="2"/>
      <c r="K26" s="2"/>
      <c r="L26" s="2"/>
      <c r="M26" s="2"/>
    </row>
    <row r="27" spans="2:8" ht="18">
      <c r="B27" s="1"/>
      <c r="F27" s="1"/>
      <c r="G27" s="1"/>
      <c r="H27" s="2"/>
    </row>
    <row r="28" spans="2:8" ht="18">
      <c r="B28" s="1"/>
      <c r="D28" s="1"/>
      <c r="E28" s="1"/>
      <c r="F28" s="1"/>
      <c r="G28" s="1"/>
      <c r="H28" s="2"/>
    </row>
    <row r="29" spans="2:8" ht="18">
      <c r="B29" s="1" t="s">
        <v>30</v>
      </c>
      <c r="D29" s="1">
        <f>D16+D22+D24+D26+D28</f>
        <v>20641.97</v>
      </c>
      <c r="E29" s="1" t="s">
        <v>0</v>
      </c>
      <c r="F29" s="1"/>
      <c r="G29" s="1"/>
      <c r="H29" s="1"/>
    </row>
    <row r="30" spans="1:10" s="1" customFormat="1" ht="18">
      <c r="A30"/>
      <c r="H30"/>
      <c r="I30"/>
      <c r="J30"/>
    </row>
    <row r="31" spans="2:7" ht="18">
      <c r="B31" s="1" t="s">
        <v>61</v>
      </c>
      <c r="G31" s="1"/>
    </row>
    <row r="32" spans="2:7" ht="18">
      <c r="B32" s="1" t="s">
        <v>176</v>
      </c>
      <c r="D32" s="1">
        <f>D7+D11-D29</f>
        <v>1761.1800000000003</v>
      </c>
      <c r="E32" s="1" t="s">
        <v>0</v>
      </c>
      <c r="G32" s="1"/>
    </row>
    <row r="33" spans="2:8" ht="18">
      <c r="B33" s="1"/>
      <c r="F33" s="1"/>
      <c r="H33" s="1"/>
    </row>
    <row r="34" spans="2:8" ht="18">
      <c r="B34" s="1" t="s">
        <v>48</v>
      </c>
      <c r="F34" s="1"/>
      <c r="H34" s="1"/>
    </row>
    <row r="35" spans="2:6" ht="18">
      <c r="B35" s="1" t="s">
        <v>176</v>
      </c>
      <c r="D35" s="1">
        <v>3010.69</v>
      </c>
      <c r="E35" s="1" t="s">
        <v>0</v>
      </c>
      <c r="F35" s="1"/>
    </row>
    <row r="36" spans="2:6" ht="18">
      <c r="B36" s="1"/>
      <c r="F36" s="1"/>
    </row>
    <row r="37" spans="2:6" ht="18">
      <c r="B37" t="s">
        <v>57</v>
      </c>
      <c r="D37" s="1"/>
      <c r="E37" s="1"/>
      <c r="F37" s="1"/>
    </row>
    <row r="38" spans="4:5" ht="18">
      <c r="D38" s="1"/>
      <c r="E38" s="1"/>
    </row>
    <row r="39" spans="2:5" ht="18">
      <c r="B39" t="s">
        <v>58</v>
      </c>
      <c r="C39" s="1"/>
      <c r="D39" s="1"/>
      <c r="E39" s="1"/>
    </row>
    <row r="40" ht="18">
      <c r="F40" s="1"/>
    </row>
    <row r="41" ht="18">
      <c r="F41" s="1"/>
    </row>
    <row r="42" spans="2:6" ht="18">
      <c r="B42" s="1"/>
      <c r="C42" s="1"/>
      <c r="D42" s="1"/>
      <c r="E42" s="1"/>
      <c r="F42" s="1"/>
    </row>
  </sheetData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1:M36"/>
  <sheetViews>
    <sheetView zoomScalePageLayoutView="0" workbookViewId="0" topLeftCell="D1">
      <selection activeCell="H1" sqref="H1:W16384"/>
    </sheetView>
  </sheetViews>
  <sheetFormatPr defaultColWidth="9.00390625" defaultRowHeight="12.75"/>
  <cols>
    <col min="1" max="1" width="5.75390625" style="0" customWidth="1"/>
    <col min="2" max="2" width="22.375" style="0" customWidth="1"/>
    <col min="3" max="3" width="17.625" style="0" customWidth="1"/>
    <col min="4" max="4" width="18.625" style="0" customWidth="1"/>
    <col min="5" max="5" width="10.125" style="0" customWidth="1"/>
    <col min="6" max="6" width="17.00390625" style="0" customWidth="1"/>
    <col min="9" max="9" width="14.25390625" style="0" customWidth="1"/>
    <col min="10" max="10" width="12.75390625" style="0" customWidth="1"/>
    <col min="11" max="11" width="13.37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225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-26889.13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108714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107845.07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15421.85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1"/>
      <c r="I14" s="2"/>
      <c r="J14" s="2"/>
      <c r="K14" s="2"/>
      <c r="M14" s="2"/>
    </row>
    <row r="15" spans="2:11" ht="18">
      <c r="B15" s="1" t="s">
        <v>62</v>
      </c>
      <c r="F15" s="1"/>
      <c r="G15" s="1"/>
      <c r="I15" s="2"/>
      <c r="J15" s="2"/>
      <c r="K15" s="2"/>
    </row>
    <row r="16" spans="2:11" ht="18">
      <c r="B16" s="1" t="s">
        <v>84</v>
      </c>
      <c r="D16" s="1">
        <f>ROUND((D9*79.6%),2)</f>
        <v>86536.34</v>
      </c>
      <c r="E16" s="1" t="s">
        <v>0</v>
      </c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7" ht="18">
      <c r="B18" s="1" t="s">
        <v>64</v>
      </c>
      <c r="D18" s="1">
        <f>ROUND((D9*9.7%),2)</f>
        <v>10545.26</v>
      </c>
      <c r="E18" s="1" t="s">
        <v>0</v>
      </c>
      <c r="F18" s="1"/>
      <c r="G18" s="1"/>
    </row>
    <row r="19" spans="2:7" ht="18">
      <c r="B19" s="1" t="s">
        <v>65</v>
      </c>
      <c r="D19" s="1">
        <f>ROUND((D9*5.9%),2)</f>
        <v>6414.13</v>
      </c>
      <c r="E19" s="1" t="s">
        <v>0</v>
      </c>
      <c r="F19" s="1"/>
      <c r="G19" s="1"/>
    </row>
    <row r="20" spans="2:7" ht="18">
      <c r="B20" s="1" t="s">
        <v>60</v>
      </c>
      <c r="D20" s="1">
        <v>3600</v>
      </c>
      <c r="E20" s="1" t="s">
        <v>0</v>
      </c>
      <c r="F20" s="1"/>
      <c r="G20" s="1"/>
    </row>
    <row r="21" spans="2:8" ht="18">
      <c r="B21" s="1" t="s">
        <v>20</v>
      </c>
      <c r="C21" s="1"/>
      <c r="D21" s="1">
        <v>4500</v>
      </c>
      <c r="E21" s="1" t="s">
        <v>0</v>
      </c>
      <c r="G21" s="1"/>
      <c r="H21" s="1"/>
    </row>
    <row r="22" spans="2:8" ht="18">
      <c r="B22" s="1" t="s">
        <v>11</v>
      </c>
      <c r="C22" s="1"/>
      <c r="D22" s="1">
        <v>3120</v>
      </c>
      <c r="E22" s="1" t="s">
        <v>0</v>
      </c>
      <c r="G22" s="1"/>
      <c r="H22" s="1"/>
    </row>
    <row r="23" spans="2:8" ht="18">
      <c r="B23" s="1" t="s">
        <v>30</v>
      </c>
      <c r="D23" s="1">
        <f>D16+D20+D21+D22</f>
        <v>97756.34</v>
      </c>
      <c r="E23" s="1" t="s">
        <v>0</v>
      </c>
      <c r="F23" s="1"/>
      <c r="G23" s="1"/>
      <c r="H23" s="1"/>
    </row>
    <row r="24" spans="2:11" ht="18">
      <c r="B24" s="1"/>
      <c r="C24" s="1"/>
      <c r="D24" s="1"/>
      <c r="E24" s="1"/>
      <c r="F24" s="1"/>
      <c r="G24" s="1"/>
      <c r="K24" s="1"/>
    </row>
    <row r="25" spans="2:7" ht="18">
      <c r="B25" s="1" t="s">
        <v>61</v>
      </c>
      <c r="G25" s="1"/>
    </row>
    <row r="26" spans="2:7" ht="18">
      <c r="B26" s="1" t="s">
        <v>176</v>
      </c>
      <c r="D26" s="1">
        <f>D7+D11-D23</f>
        <v>-16800.399999999994</v>
      </c>
      <c r="E26" s="1" t="s">
        <v>0</v>
      </c>
      <c r="G26" s="1"/>
    </row>
    <row r="27" spans="2:8" ht="18">
      <c r="B27" s="1"/>
      <c r="F27" s="1"/>
      <c r="H27" s="1"/>
    </row>
    <row r="28" spans="2:8" ht="18">
      <c r="B28" s="1" t="s">
        <v>48</v>
      </c>
      <c r="F28" s="1"/>
      <c r="H28" s="1"/>
    </row>
    <row r="29" spans="2:6" ht="18">
      <c r="B29" s="1" t="s">
        <v>176</v>
      </c>
      <c r="D29" s="1">
        <v>16702.76</v>
      </c>
      <c r="E29" s="1" t="s">
        <v>0</v>
      </c>
      <c r="F29" s="1"/>
    </row>
    <row r="30" spans="2:6" ht="18">
      <c r="B30" s="1"/>
      <c r="F30" s="1"/>
    </row>
    <row r="31" spans="2:6" ht="18">
      <c r="B31" t="s">
        <v>57</v>
      </c>
      <c r="D31" s="1"/>
      <c r="E31" s="1"/>
      <c r="F31" s="1"/>
    </row>
    <row r="32" spans="4:5" ht="18">
      <c r="D32" s="1"/>
      <c r="E32" s="1"/>
    </row>
    <row r="33" spans="2:5" ht="18">
      <c r="B33" t="s">
        <v>58</v>
      </c>
      <c r="C33" s="1"/>
      <c r="D33" s="1"/>
      <c r="E33" s="1"/>
    </row>
    <row r="34" ht="18">
      <c r="F34" s="1"/>
    </row>
    <row r="35" ht="18">
      <c r="F35" s="1"/>
    </row>
    <row r="36" spans="2:6" ht="18">
      <c r="B36" s="1"/>
      <c r="C36" s="1"/>
      <c r="D36" s="1"/>
      <c r="E36" s="1"/>
      <c r="F36" s="1"/>
    </row>
  </sheetData>
  <sheetProtection/>
  <printOptions/>
  <pageMargins left="0.24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F1">
      <selection activeCell="H1" sqref="H1:R16384"/>
    </sheetView>
  </sheetViews>
  <sheetFormatPr defaultColWidth="9.00390625" defaultRowHeight="12.75"/>
  <cols>
    <col min="1" max="1" width="5.75390625" style="0" customWidth="1"/>
    <col min="2" max="2" width="22.375" style="0" customWidth="1"/>
    <col min="3" max="3" width="17.625" style="0" customWidth="1"/>
    <col min="4" max="4" width="18.625" style="0" customWidth="1"/>
    <col min="5" max="5" width="10.125" style="0" customWidth="1"/>
    <col min="6" max="6" width="17.00390625" style="0" customWidth="1"/>
    <col min="9" max="9" width="14.25390625" style="0" customWidth="1"/>
    <col min="10" max="10" width="12.75390625" style="0" customWidth="1"/>
    <col min="11" max="11" width="13.37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226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13022.02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207074.05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198748.49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28421.03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 t="s">
        <v>332</v>
      </c>
      <c r="C13" s="1"/>
      <c r="D13" s="1">
        <v>2800</v>
      </c>
      <c r="E13" s="1" t="s">
        <v>0</v>
      </c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K14" s="2"/>
      <c r="M14" s="2"/>
    </row>
    <row r="15" spans="2:11" ht="18">
      <c r="B15" s="1" t="s">
        <v>62</v>
      </c>
      <c r="F15" s="1"/>
      <c r="G15" s="1"/>
      <c r="H15" s="2"/>
      <c r="I15" s="2"/>
      <c r="J15" s="2"/>
      <c r="K15" s="2"/>
    </row>
    <row r="16" spans="2:11" ht="18">
      <c r="B16" s="1" t="s">
        <v>84</v>
      </c>
      <c r="D16" s="1">
        <f>ROUND((D9*85.7%),2)</f>
        <v>177462.46</v>
      </c>
      <c r="E16" s="1" t="s">
        <v>0</v>
      </c>
      <c r="I16" s="2"/>
      <c r="J16" s="2"/>
      <c r="K16" s="2"/>
    </row>
    <row r="17" spans="2:11" ht="18">
      <c r="B17" s="1" t="s">
        <v>170</v>
      </c>
      <c r="D17" s="1">
        <f>ROUND((I9+I10)*6.1%,2)</f>
        <v>0</v>
      </c>
      <c r="E17" s="1" t="s">
        <v>0</v>
      </c>
      <c r="H17" s="1"/>
      <c r="I17" s="2"/>
      <c r="J17" s="2"/>
      <c r="K17" s="2"/>
    </row>
    <row r="18" spans="2:11" ht="18">
      <c r="B18" s="1" t="s">
        <v>67</v>
      </c>
      <c r="C18" s="1"/>
      <c r="G18" s="1"/>
      <c r="H18" s="1"/>
      <c r="I18" s="2"/>
      <c r="J18" s="2"/>
      <c r="K18" s="2"/>
    </row>
    <row r="19" spans="2:8" ht="18">
      <c r="B19" s="1" t="s">
        <v>64</v>
      </c>
      <c r="D19" s="1">
        <f>ROUND((D9*9.7%),2)</f>
        <v>20086.18</v>
      </c>
      <c r="E19" s="1" t="s">
        <v>0</v>
      </c>
      <c r="F19" s="1"/>
      <c r="G19" s="1"/>
      <c r="H19" s="1"/>
    </row>
    <row r="20" spans="2:7" ht="18">
      <c r="B20" s="1" t="s">
        <v>65</v>
      </c>
      <c r="D20" s="1">
        <f>ROUND((D9*5.9%),2)</f>
        <v>12217.37</v>
      </c>
      <c r="E20" s="1" t="s">
        <v>0</v>
      </c>
      <c r="F20" s="1"/>
      <c r="G20" s="1"/>
    </row>
    <row r="21" spans="2:7" ht="18">
      <c r="B21" s="1" t="s">
        <v>123</v>
      </c>
      <c r="D21" s="1">
        <v>6000</v>
      </c>
      <c r="E21" s="1" t="s">
        <v>0</v>
      </c>
      <c r="F21" s="1"/>
      <c r="G21" s="1"/>
    </row>
    <row r="22" spans="2:7" ht="18">
      <c r="B22" s="1" t="s">
        <v>13</v>
      </c>
      <c r="C22" s="1"/>
      <c r="D22" s="1">
        <v>2400</v>
      </c>
      <c r="E22" s="1" t="s">
        <v>0</v>
      </c>
      <c r="G22" s="1"/>
    </row>
    <row r="23" spans="2:8" ht="18">
      <c r="B23" s="1" t="s">
        <v>124</v>
      </c>
      <c r="C23" s="1"/>
      <c r="D23" s="1">
        <v>1250</v>
      </c>
      <c r="E23" s="1" t="s">
        <v>0</v>
      </c>
      <c r="G23" s="1"/>
      <c r="H23" s="1"/>
    </row>
    <row r="24" spans="2:11" ht="18">
      <c r="B24" s="1" t="s">
        <v>125</v>
      </c>
      <c r="C24" s="1"/>
      <c r="D24" s="1">
        <v>2400</v>
      </c>
      <c r="E24" s="1" t="s">
        <v>0</v>
      </c>
      <c r="F24" s="1"/>
      <c r="G24" s="1"/>
      <c r="H24" s="1"/>
      <c r="K24" s="2"/>
    </row>
    <row r="25" spans="2:11" ht="18">
      <c r="B25" s="1" t="s">
        <v>117</v>
      </c>
      <c r="C25" s="1"/>
      <c r="D25" s="1">
        <v>5800</v>
      </c>
      <c r="E25" s="1" t="s">
        <v>0</v>
      </c>
      <c r="F25" s="1"/>
      <c r="G25" s="1"/>
      <c r="H25" s="1"/>
      <c r="K25" s="2"/>
    </row>
    <row r="26" spans="2:8" ht="18">
      <c r="B26" s="1" t="s">
        <v>156</v>
      </c>
      <c r="D26" s="1">
        <v>3250</v>
      </c>
      <c r="E26" s="1" t="s">
        <v>0</v>
      </c>
      <c r="F26" s="1"/>
      <c r="G26" s="1"/>
      <c r="H26" s="2"/>
    </row>
    <row r="27" spans="2:8" ht="18">
      <c r="B27" s="1" t="s">
        <v>30</v>
      </c>
      <c r="D27" s="1">
        <f>D16+D17+D21+D22+D23+D24+D25+D26</f>
        <v>198562.46</v>
      </c>
      <c r="E27" s="1" t="s">
        <v>0</v>
      </c>
      <c r="F27" s="1"/>
      <c r="G27" s="1"/>
      <c r="H27" s="1"/>
    </row>
    <row r="28" spans="2:11" ht="18">
      <c r="B28" s="1"/>
      <c r="C28" s="1"/>
      <c r="D28" s="1"/>
      <c r="E28" s="1"/>
      <c r="F28" s="1"/>
      <c r="G28" s="1"/>
      <c r="K28" s="1"/>
    </row>
    <row r="29" spans="2:7" ht="18">
      <c r="B29" s="1" t="s">
        <v>61</v>
      </c>
      <c r="G29" s="1"/>
    </row>
    <row r="30" spans="2:7" ht="18">
      <c r="B30" s="1" t="s">
        <v>176</v>
      </c>
      <c r="D30" s="1">
        <f>D7+D11+D13-D27</f>
        <v>16008.049999999988</v>
      </c>
      <c r="E30" s="1" t="s">
        <v>0</v>
      </c>
      <c r="G30" s="1"/>
    </row>
    <row r="31" spans="2:8" ht="18">
      <c r="B31" s="1"/>
      <c r="F31" s="1"/>
      <c r="H31" s="1"/>
    </row>
    <row r="32" spans="2:8" ht="18">
      <c r="B32" s="1" t="s">
        <v>48</v>
      </c>
      <c r="F32" s="1"/>
      <c r="H32" s="1"/>
    </row>
    <row r="33" spans="2:6" ht="18">
      <c r="B33" s="1" t="s">
        <v>176</v>
      </c>
      <c r="D33" s="1">
        <v>24637.93</v>
      </c>
      <c r="E33" s="1" t="s">
        <v>0</v>
      </c>
      <c r="F33" s="1"/>
    </row>
    <row r="34" spans="2:6" ht="18">
      <c r="B34" s="1"/>
      <c r="F34" s="1"/>
    </row>
    <row r="35" spans="2:6" ht="18">
      <c r="B35" t="s">
        <v>57</v>
      </c>
      <c r="D35" s="1"/>
      <c r="E35" s="1"/>
      <c r="F35" s="1"/>
    </row>
    <row r="36" spans="4:5" ht="18">
      <c r="D36" s="1"/>
      <c r="E36" s="1"/>
    </row>
    <row r="37" spans="2:5" ht="18">
      <c r="B37" t="s">
        <v>58</v>
      </c>
      <c r="C37" s="1"/>
      <c r="D37" s="1"/>
      <c r="E37" s="1"/>
    </row>
    <row r="38" ht="18">
      <c r="F38" s="1"/>
    </row>
    <row r="39" ht="18">
      <c r="F39" s="1"/>
    </row>
    <row r="40" spans="2:6" ht="18">
      <c r="B40" s="1"/>
      <c r="C40" s="1"/>
      <c r="D40" s="1"/>
      <c r="E40" s="1"/>
      <c r="F40" s="1"/>
    </row>
  </sheetData>
  <sheetProtection/>
  <printOptions/>
  <pageMargins left="0.19" right="0.1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3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7.25390625" style="0" customWidth="1"/>
    <col min="4" max="4" width="16.00390625" style="0" customWidth="1"/>
    <col min="5" max="5" width="8.375" style="0" customWidth="1"/>
    <col min="6" max="6" width="14.25390625" style="0" customWidth="1"/>
    <col min="8" max="8" width="11.375" style="0" customWidth="1"/>
    <col min="9" max="11" width="11.75390625" style="0" customWidth="1"/>
  </cols>
  <sheetData>
    <row r="1" spans="2:8" ht="20.25">
      <c r="B1" s="7"/>
      <c r="C1" s="1"/>
      <c r="D1" s="1"/>
      <c r="E1" s="1"/>
      <c r="F1" s="1"/>
      <c r="G1" s="2"/>
      <c r="H1" s="1"/>
    </row>
    <row r="2" spans="2:10" ht="18">
      <c r="B2" s="1" t="s">
        <v>63</v>
      </c>
      <c r="C2" s="1"/>
      <c r="D2" s="1"/>
      <c r="E2" s="1"/>
      <c r="F2" s="1"/>
      <c r="G2" s="15"/>
      <c r="H2" s="2"/>
      <c r="I2" s="2"/>
      <c r="J2" s="2"/>
    </row>
    <row r="3" spans="2:10" ht="18">
      <c r="B3" s="1" t="s">
        <v>182</v>
      </c>
      <c r="C3" s="1"/>
      <c r="D3" s="1"/>
      <c r="E3" s="1"/>
      <c r="F3" s="1"/>
      <c r="G3" s="15"/>
      <c r="H3" s="2"/>
      <c r="I3" s="2"/>
      <c r="J3" s="2"/>
    </row>
    <row r="4" spans="2:10" ht="18">
      <c r="B4" s="1" t="s">
        <v>32</v>
      </c>
      <c r="C4" s="1"/>
      <c r="D4" s="1"/>
      <c r="E4" s="1"/>
      <c r="F4" s="1"/>
      <c r="G4" s="15"/>
      <c r="H4" s="2"/>
      <c r="I4" s="2"/>
      <c r="J4" s="2"/>
    </row>
    <row r="5" spans="2:10" ht="18">
      <c r="B5" s="1" t="s">
        <v>33</v>
      </c>
      <c r="C5" s="1"/>
      <c r="D5" s="1"/>
      <c r="E5" s="1"/>
      <c r="F5" s="1"/>
      <c r="G5" s="15"/>
      <c r="H5" s="2"/>
      <c r="I5" s="2"/>
      <c r="J5" s="2"/>
    </row>
    <row r="6" spans="2:10" ht="18">
      <c r="B6" s="1"/>
      <c r="C6" s="1"/>
      <c r="D6" s="1"/>
      <c r="E6" s="1"/>
      <c r="F6" s="1"/>
      <c r="G6" s="15"/>
      <c r="H6" s="2"/>
      <c r="I6" s="2"/>
      <c r="J6" s="2"/>
    </row>
    <row r="7" spans="2:11" ht="18">
      <c r="B7" s="1" t="s">
        <v>88</v>
      </c>
      <c r="C7" s="1"/>
      <c r="D7" s="1">
        <v>-3207.21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40938.83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41716.08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5965.4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M14" s="2"/>
    </row>
    <row r="15" spans="2:11" ht="18">
      <c r="B15" s="1" t="s">
        <v>62</v>
      </c>
      <c r="F15" s="1"/>
      <c r="K15" s="2"/>
    </row>
    <row r="16" spans="2:11" ht="18">
      <c r="B16" s="1" t="s">
        <v>84</v>
      </c>
      <c r="D16" s="1">
        <f>ROUND((D9*79.6%),2)</f>
        <v>32587.31</v>
      </c>
      <c r="E16" s="1" t="s">
        <v>0</v>
      </c>
      <c r="F16" s="1"/>
      <c r="G16" s="2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11" ht="18">
      <c r="B18" s="1" t="s">
        <v>64</v>
      </c>
      <c r="D18" s="1">
        <f>ROUND((D9*9.7%),2)</f>
        <v>3971.07</v>
      </c>
      <c r="E18" s="1" t="s">
        <v>0</v>
      </c>
      <c r="F18" s="1"/>
      <c r="G18" s="1"/>
      <c r="H18" s="1"/>
      <c r="I18" s="2"/>
      <c r="J18" s="2"/>
      <c r="K18" s="2"/>
    </row>
    <row r="19" spans="2:11" ht="18">
      <c r="B19" s="1" t="s">
        <v>65</v>
      </c>
      <c r="D19" s="1">
        <f>ROUND((D9*5.9%),2)</f>
        <v>2415.39</v>
      </c>
      <c r="E19" s="1" t="s">
        <v>0</v>
      </c>
      <c r="F19" s="1"/>
      <c r="G19" s="1"/>
      <c r="H19" s="1"/>
      <c r="I19" s="2"/>
      <c r="J19" s="2"/>
      <c r="K19" s="2"/>
    </row>
    <row r="20" spans="2:11" ht="18">
      <c r="B20" s="1"/>
      <c r="C20" s="1"/>
      <c r="D20" s="1"/>
      <c r="E20" s="1"/>
      <c r="H20" s="1"/>
      <c r="I20" s="2"/>
      <c r="J20" s="2"/>
      <c r="K20" s="2"/>
    </row>
    <row r="21" spans="2:8" ht="18">
      <c r="B21" s="1"/>
      <c r="C21" s="1"/>
      <c r="D21" s="1"/>
      <c r="E21" s="1"/>
      <c r="H21" s="1"/>
    </row>
    <row r="22" spans="2:8" ht="18">
      <c r="B22" s="1" t="s">
        <v>47</v>
      </c>
      <c r="D22" s="1">
        <f>D16+D21</f>
        <v>32587.31</v>
      </c>
      <c r="E22" s="1" t="s">
        <v>0</v>
      </c>
      <c r="H22" s="1"/>
    </row>
    <row r="24" ht="18">
      <c r="B24" s="1" t="s">
        <v>61</v>
      </c>
    </row>
    <row r="25" spans="2:5" ht="18">
      <c r="B25" s="1" t="s">
        <v>176</v>
      </c>
      <c r="D25" s="1">
        <f>D7+D11-D22</f>
        <v>5921.560000000001</v>
      </c>
      <c r="E25" s="1" t="s">
        <v>0</v>
      </c>
    </row>
    <row r="26" spans="2:8" ht="18">
      <c r="B26" s="1"/>
      <c r="H26" s="2"/>
    </row>
    <row r="27" ht="18">
      <c r="B27" s="1" t="s">
        <v>48</v>
      </c>
    </row>
    <row r="28" spans="2:5" ht="18">
      <c r="B28" s="1" t="s">
        <v>176</v>
      </c>
      <c r="C28" s="1"/>
      <c r="D28" s="1">
        <v>13308.01</v>
      </c>
      <c r="E28" s="1" t="s">
        <v>0</v>
      </c>
    </row>
    <row r="29" spans="2:4" ht="18">
      <c r="B29" s="1"/>
      <c r="D29" s="1"/>
    </row>
    <row r="30" spans="2:5" ht="18">
      <c r="B30" s="1"/>
      <c r="D30" s="1"/>
      <c r="E30" s="1"/>
    </row>
    <row r="31" ht="12.75">
      <c r="B31" t="s">
        <v>57</v>
      </c>
    </row>
    <row r="33" ht="12.75">
      <c r="B33" t="s">
        <v>58</v>
      </c>
    </row>
  </sheetData>
  <sheetProtection/>
  <printOptions/>
  <pageMargins left="0.2" right="0.21" top="0.25" bottom="0.21" header="0.2" footer="0.19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5.75390625" style="0" customWidth="1"/>
    <col min="2" max="2" width="22.375" style="0" customWidth="1"/>
    <col min="3" max="3" width="17.625" style="0" customWidth="1"/>
    <col min="4" max="4" width="18.625" style="0" customWidth="1"/>
    <col min="5" max="5" width="10.125" style="0" customWidth="1"/>
    <col min="6" max="6" width="18.00390625" style="0" customWidth="1"/>
    <col min="7" max="7" width="15.625" style="0" customWidth="1"/>
    <col min="10" max="10" width="14.25390625" style="0" customWidth="1"/>
    <col min="11" max="11" width="12.75390625" style="0" customWidth="1"/>
    <col min="12" max="12" width="13.375" style="0" customWidth="1"/>
  </cols>
  <sheetData>
    <row r="1" spans="2:9" ht="18">
      <c r="B1" s="1"/>
      <c r="C1" s="1"/>
      <c r="D1" s="1"/>
      <c r="E1" s="1"/>
      <c r="F1" s="1"/>
      <c r="G1" s="1"/>
      <c r="H1" s="1"/>
      <c r="I1" s="2"/>
    </row>
    <row r="2" spans="2:12" ht="18">
      <c r="B2" s="1" t="s">
        <v>63</v>
      </c>
      <c r="C2" s="1"/>
      <c r="D2" s="1"/>
      <c r="E2" s="1"/>
      <c r="F2" s="1"/>
      <c r="G2" s="1"/>
      <c r="H2" s="1"/>
      <c r="I2" s="15"/>
      <c r="J2" s="2"/>
      <c r="K2" s="2"/>
      <c r="L2" s="2"/>
    </row>
    <row r="3" spans="2:12" ht="18">
      <c r="B3" s="1" t="s">
        <v>227</v>
      </c>
      <c r="C3" s="1"/>
      <c r="D3" s="1"/>
      <c r="E3" s="1"/>
      <c r="F3" s="1"/>
      <c r="G3" s="1"/>
      <c r="H3" s="1"/>
      <c r="I3" s="15"/>
      <c r="J3" s="2"/>
      <c r="K3" s="2"/>
      <c r="L3" s="2"/>
    </row>
    <row r="4" spans="2:12" ht="18">
      <c r="B4" s="1" t="s">
        <v>32</v>
      </c>
      <c r="C4" s="1"/>
      <c r="D4" s="1"/>
      <c r="E4" s="1"/>
      <c r="F4" s="1"/>
      <c r="G4" s="1"/>
      <c r="H4" s="1"/>
      <c r="I4" s="15"/>
      <c r="J4" s="2"/>
      <c r="K4" s="2"/>
      <c r="L4" s="2"/>
    </row>
    <row r="5" spans="2:12" ht="18">
      <c r="B5" s="1" t="s">
        <v>33</v>
      </c>
      <c r="C5" s="1"/>
      <c r="D5" s="1"/>
      <c r="E5" s="1"/>
      <c r="F5" s="1"/>
      <c r="G5" s="1"/>
      <c r="H5" s="1"/>
      <c r="I5" s="15"/>
      <c r="J5" s="2"/>
      <c r="K5" s="2"/>
      <c r="L5" s="2"/>
    </row>
    <row r="6" spans="2:12" ht="20.25">
      <c r="B6" s="7"/>
      <c r="C6" s="1"/>
      <c r="D6" s="1"/>
      <c r="E6" s="1"/>
      <c r="F6" s="1"/>
      <c r="G6" s="1"/>
      <c r="H6" s="1"/>
      <c r="I6" s="15"/>
      <c r="J6" s="2"/>
      <c r="K6" s="2"/>
      <c r="L6" s="2"/>
    </row>
    <row r="7" spans="2:12" ht="18">
      <c r="B7" s="1" t="s">
        <v>88</v>
      </c>
      <c r="C7" s="1"/>
      <c r="D7" s="1">
        <v>24879.89</v>
      </c>
      <c r="E7" s="1" t="s">
        <v>0</v>
      </c>
      <c r="F7" s="1"/>
      <c r="G7" s="1"/>
      <c r="H7" s="1"/>
      <c r="I7" s="15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1"/>
      <c r="I8" s="2"/>
      <c r="J8" s="2"/>
      <c r="K8" s="2"/>
      <c r="L8" s="2"/>
    </row>
    <row r="9" spans="2:12" ht="18">
      <c r="B9" s="1" t="s">
        <v>83</v>
      </c>
      <c r="C9" s="1"/>
      <c r="D9" s="1">
        <v>558801.34</v>
      </c>
      <c r="E9" s="1" t="s">
        <v>0</v>
      </c>
      <c r="F9" s="1"/>
      <c r="G9" s="1"/>
      <c r="H9" s="1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1"/>
      <c r="I10" s="2"/>
      <c r="J10" s="2"/>
      <c r="K10" s="2"/>
      <c r="L10" s="2"/>
    </row>
    <row r="11" spans="2:12" ht="18">
      <c r="B11" s="1" t="s">
        <v>83</v>
      </c>
      <c r="C11" s="1"/>
      <c r="D11" s="1">
        <v>529092.61</v>
      </c>
      <c r="E11" s="1" t="s">
        <v>0</v>
      </c>
      <c r="F11" s="1"/>
      <c r="G11" s="1"/>
      <c r="H11" s="1"/>
      <c r="I11" s="2"/>
      <c r="J11" s="2"/>
      <c r="K11" s="2"/>
      <c r="L11" s="2"/>
    </row>
    <row r="12" spans="2:12" ht="18">
      <c r="B12" s="1" t="s">
        <v>69</v>
      </c>
      <c r="D12" s="1">
        <f>ROUND((D11*14.3%),2)</f>
        <v>75660.24</v>
      </c>
      <c r="E12" s="1" t="s">
        <v>0</v>
      </c>
      <c r="F12" s="1"/>
      <c r="G12" s="1"/>
      <c r="H12" s="1"/>
      <c r="I12" s="2"/>
      <c r="J12" s="2"/>
      <c r="K12" s="2"/>
      <c r="L12" s="2"/>
    </row>
    <row r="13" spans="2:12" ht="18">
      <c r="B13" s="1" t="s">
        <v>28</v>
      </c>
      <c r="D13" s="1">
        <v>4000</v>
      </c>
      <c r="E13" s="1" t="s">
        <v>0</v>
      </c>
      <c r="F13" s="1"/>
      <c r="G13" s="1"/>
      <c r="H13" s="1"/>
      <c r="I13" s="2"/>
      <c r="J13" s="2"/>
      <c r="K13" s="2"/>
      <c r="L13" s="2"/>
    </row>
    <row r="14" spans="2:12" ht="18">
      <c r="B14" s="1" t="s">
        <v>96</v>
      </c>
      <c r="D14" s="1">
        <v>9600</v>
      </c>
      <c r="E14" s="1" t="s">
        <v>0</v>
      </c>
      <c r="F14" s="1"/>
      <c r="G14" s="1"/>
      <c r="H14" s="1"/>
      <c r="I14" s="2"/>
      <c r="J14" s="2"/>
      <c r="K14" s="2"/>
      <c r="L14" s="2"/>
    </row>
    <row r="15" spans="2:12" ht="18">
      <c r="B15" s="1" t="s">
        <v>27</v>
      </c>
      <c r="D15" s="1">
        <v>1920</v>
      </c>
      <c r="E15" s="1" t="s">
        <v>0</v>
      </c>
      <c r="F15" s="20"/>
      <c r="G15" s="1"/>
      <c r="H15" s="1"/>
      <c r="I15" s="1"/>
      <c r="J15" s="2"/>
      <c r="K15" s="2"/>
      <c r="L15" s="2"/>
    </row>
    <row r="16" spans="2:12" ht="18">
      <c r="B16" s="1" t="s">
        <v>97</v>
      </c>
      <c r="D16" s="1">
        <v>5400</v>
      </c>
      <c r="E16" s="1" t="s">
        <v>0</v>
      </c>
      <c r="F16" s="1"/>
      <c r="G16" s="1"/>
      <c r="H16" s="1"/>
      <c r="I16" s="1"/>
      <c r="J16" s="2"/>
      <c r="K16" s="2"/>
      <c r="L16" s="2"/>
    </row>
    <row r="17" spans="2:9" ht="18">
      <c r="B17" s="1" t="s">
        <v>98</v>
      </c>
      <c r="D17" s="1">
        <v>2400</v>
      </c>
      <c r="E17" s="1" t="s">
        <v>0</v>
      </c>
      <c r="F17" s="1"/>
      <c r="G17" s="1"/>
      <c r="H17" s="1"/>
      <c r="I17" s="1"/>
    </row>
    <row r="18" spans="2:9" ht="18">
      <c r="B18" s="1" t="s">
        <v>99</v>
      </c>
      <c r="D18" s="1">
        <v>7200</v>
      </c>
      <c r="E18" s="1" t="s">
        <v>0</v>
      </c>
      <c r="F18" s="1"/>
      <c r="G18" s="1"/>
      <c r="H18" s="1"/>
      <c r="I18" s="1"/>
    </row>
    <row r="19" spans="2:8" ht="18">
      <c r="B19" s="1" t="s">
        <v>103</v>
      </c>
      <c r="C19" s="1"/>
      <c r="D19" s="1">
        <f>D11+D13+D14+D15+D16+D17+D18</f>
        <v>559612.61</v>
      </c>
      <c r="E19" s="1" t="s">
        <v>0</v>
      </c>
      <c r="F19" s="1"/>
      <c r="G19" s="1"/>
      <c r="H19" s="1"/>
    </row>
    <row r="20" spans="2:14" ht="18">
      <c r="B20" s="1" t="s">
        <v>19</v>
      </c>
      <c r="D20" s="1"/>
      <c r="E20" s="1"/>
      <c r="F20" s="1"/>
      <c r="G20" s="1"/>
      <c r="H20" s="1"/>
      <c r="N20" s="2"/>
    </row>
    <row r="21" spans="2:8" ht="18">
      <c r="B21" s="1" t="s">
        <v>62</v>
      </c>
      <c r="F21" s="1"/>
      <c r="G21" s="1"/>
      <c r="H21" s="1"/>
    </row>
    <row r="22" spans="2:12" ht="18">
      <c r="B22" s="1" t="s">
        <v>84</v>
      </c>
      <c r="D22" s="1">
        <f>ROUND((D9*85.7%),2)</f>
        <v>478892.75</v>
      </c>
      <c r="E22" s="1" t="s">
        <v>0</v>
      </c>
      <c r="I22" s="1"/>
      <c r="J22" s="2"/>
      <c r="K22" s="2"/>
      <c r="L22" s="2"/>
    </row>
    <row r="23" spans="2:12" ht="18">
      <c r="B23" s="1" t="s">
        <v>67</v>
      </c>
      <c r="C23" s="1"/>
      <c r="H23" s="1"/>
      <c r="I23" s="1"/>
      <c r="J23" s="2"/>
      <c r="K23" s="2"/>
      <c r="L23" s="2"/>
    </row>
    <row r="24" spans="2:12" ht="18">
      <c r="B24" s="1" t="s">
        <v>64</v>
      </c>
      <c r="D24" s="1">
        <f>ROUND((D9*9.7%),2)</f>
        <v>54203.73</v>
      </c>
      <c r="E24" s="1" t="s">
        <v>0</v>
      </c>
      <c r="F24" s="1"/>
      <c r="G24" s="1"/>
      <c r="H24" s="1"/>
      <c r="J24" s="2"/>
      <c r="K24" s="2"/>
      <c r="L24" s="2"/>
    </row>
    <row r="25" spans="2:12" ht="18">
      <c r="B25" s="1" t="s">
        <v>65</v>
      </c>
      <c r="D25" s="1">
        <f>ROUND((D9*5.9%),2)</f>
        <v>32969.28</v>
      </c>
      <c r="E25" s="1" t="s">
        <v>0</v>
      </c>
      <c r="F25" s="1"/>
      <c r="G25" s="1"/>
      <c r="H25" s="1"/>
      <c r="I25" s="1"/>
      <c r="J25" s="2"/>
      <c r="K25" s="2"/>
      <c r="L25" s="2"/>
    </row>
    <row r="26" spans="2:12" ht="18">
      <c r="B26" s="1" t="s">
        <v>100</v>
      </c>
      <c r="D26" s="1">
        <v>19595.8</v>
      </c>
      <c r="E26" s="1" t="s">
        <v>0</v>
      </c>
      <c r="F26" s="1"/>
      <c r="G26" s="1"/>
      <c r="H26" s="1"/>
      <c r="I26" s="1"/>
      <c r="J26" s="2"/>
      <c r="K26" s="2"/>
      <c r="L26" s="2"/>
    </row>
    <row r="27" spans="2:9" ht="18">
      <c r="B27" s="1" t="s">
        <v>101</v>
      </c>
      <c r="C27" s="1"/>
      <c r="D27" s="1">
        <v>2000</v>
      </c>
      <c r="E27" s="1" t="s">
        <v>0</v>
      </c>
      <c r="H27" s="1"/>
      <c r="I27" s="1"/>
    </row>
    <row r="28" spans="2:9" ht="18">
      <c r="B28" s="1" t="s">
        <v>102</v>
      </c>
      <c r="C28" s="1"/>
      <c r="D28" s="1">
        <v>3000</v>
      </c>
      <c r="E28" s="1" t="s">
        <v>0</v>
      </c>
      <c r="F28" s="1"/>
      <c r="G28" s="1"/>
      <c r="H28" s="1"/>
      <c r="I28" s="1"/>
    </row>
    <row r="29" spans="2:9" ht="18">
      <c r="B29" s="1" t="s">
        <v>76</v>
      </c>
      <c r="C29" s="1"/>
      <c r="D29" s="1">
        <v>1500</v>
      </c>
      <c r="E29" s="1" t="s">
        <v>0</v>
      </c>
      <c r="F29" s="1"/>
      <c r="G29" s="1"/>
      <c r="H29" s="1"/>
      <c r="I29" s="1"/>
    </row>
    <row r="30" spans="2:9" ht="18">
      <c r="B30" s="1" t="s">
        <v>20</v>
      </c>
      <c r="C30" s="1"/>
      <c r="D30" s="1">
        <v>1800</v>
      </c>
      <c r="E30" s="1" t="s">
        <v>0</v>
      </c>
      <c r="F30" s="1"/>
      <c r="G30" s="1"/>
      <c r="H30" s="1"/>
      <c r="I30" s="1"/>
    </row>
    <row r="31" spans="2:9" ht="18">
      <c r="B31" s="1" t="s">
        <v>15</v>
      </c>
      <c r="C31" s="1"/>
      <c r="D31" s="1">
        <v>4500</v>
      </c>
      <c r="E31" s="1" t="s">
        <v>0</v>
      </c>
      <c r="F31" s="1"/>
      <c r="G31" s="1"/>
      <c r="H31" s="1"/>
      <c r="I31" s="1"/>
    </row>
    <row r="32" spans="2:9" ht="18">
      <c r="B32" s="1" t="s">
        <v>21</v>
      </c>
      <c r="C32" s="1"/>
      <c r="D32" s="1">
        <v>2950</v>
      </c>
      <c r="E32" s="1" t="s">
        <v>0</v>
      </c>
      <c r="F32" s="1"/>
      <c r="G32" s="1"/>
      <c r="H32" s="1"/>
      <c r="I32" s="1"/>
    </row>
    <row r="33" spans="2:9" ht="18">
      <c r="B33" s="1" t="s">
        <v>111</v>
      </c>
      <c r="C33" s="1"/>
      <c r="D33" s="1">
        <v>1000</v>
      </c>
      <c r="E33" s="1" t="s">
        <v>0</v>
      </c>
      <c r="F33" s="1"/>
      <c r="G33" s="1"/>
      <c r="H33" s="1"/>
      <c r="I33" s="1"/>
    </row>
    <row r="34" spans="2:9" ht="18">
      <c r="B34" s="1" t="s">
        <v>30</v>
      </c>
      <c r="D34" s="1">
        <f>D22+D26+D27+D28+D29+D30+D31+D32+D33</f>
        <v>515238.55</v>
      </c>
      <c r="E34" s="1" t="s">
        <v>0</v>
      </c>
      <c r="F34" s="1"/>
      <c r="G34" s="1"/>
      <c r="H34" s="1"/>
      <c r="I34" s="1"/>
    </row>
    <row r="35" spans="2:12" ht="18">
      <c r="B35" s="1"/>
      <c r="C35" s="1"/>
      <c r="D35" s="1"/>
      <c r="E35" s="1"/>
      <c r="F35" s="1"/>
      <c r="G35" s="1"/>
      <c r="H35" s="1"/>
      <c r="L35" s="1"/>
    </row>
    <row r="36" spans="2:8" ht="18">
      <c r="B36" s="1" t="s">
        <v>61</v>
      </c>
      <c r="H36" s="1"/>
    </row>
    <row r="37" spans="2:8" ht="18">
      <c r="B37" s="1" t="s">
        <v>176</v>
      </c>
      <c r="D37" s="1">
        <f>D7+D19-D34</f>
        <v>69253.95000000001</v>
      </c>
      <c r="E37" s="1" t="s">
        <v>0</v>
      </c>
      <c r="H37" s="1"/>
    </row>
    <row r="38" spans="2:9" ht="18">
      <c r="B38" s="1" t="s">
        <v>48</v>
      </c>
      <c r="F38" s="1"/>
      <c r="G38" s="1"/>
      <c r="I38" s="1"/>
    </row>
    <row r="39" spans="2:7" ht="18">
      <c r="B39" s="1" t="s">
        <v>176</v>
      </c>
      <c r="D39" s="1">
        <v>95816.99</v>
      </c>
      <c r="E39" s="1" t="s">
        <v>0</v>
      </c>
      <c r="F39" s="1"/>
      <c r="G39" s="1"/>
    </row>
    <row r="40" spans="2:7" ht="18">
      <c r="B40" s="1"/>
      <c r="F40" s="1"/>
      <c r="G40" s="1"/>
    </row>
    <row r="41" spans="1:12" s="1" customFormat="1" ht="18">
      <c r="A41"/>
      <c r="B41" t="s">
        <v>57</v>
      </c>
      <c r="C41"/>
      <c r="H41"/>
      <c r="I41"/>
      <c r="J41"/>
      <c r="K41"/>
      <c r="L41"/>
    </row>
    <row r="42" spans="4:5" ht="18">
      <c r="D42" s="1"/>
      <c r="E42" s="1"/>
    </row>
    <row r="43" spans="2:5" ht="18">
      <c r="B43" t="s">
        <v>58</v>
      </c>
      <c r="C43" s="1"/>
      <c r="D43" s="1"/>
      <c r="E43" s="1"/>
    </row>
    <row r="44" spans="6:7" ht="18">
      <c r="F44" s="1"/>
      <c r="G44" s="1"/>
    </row>
    <row r="45" spans="6:7" ht="18">
      <c r="F45" s="1"/>
      <c r="G45" s="1"/>
    </row>
    <row r="46" spans="2:7" ht="18">
      <c r="B46" s="1"/>
      <c r="C46" s="1"/>
      <c r="D46" s="1"/>
      <c r="E46" s="1"/>
      <c r="F46" s="1"/>
      <c r="G46" s="1"/>
    </row>
  </sheetData>
  <sheetProtection/>
  <printOptions/>
  <pageMargins left="0.19" right="0.19" top="0.2" bottom="1" header="0.2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M36"/>
  <sheetViews>
    <sheetView zoomScalePageLayoutView="0" workbookViewId="0" topLeftCell="E1">
      <selection activeCell="H1" sqref="H1:Q16384"/>
    </sheetView>
  </sheetViews>
  <sheetFormatPr defaultColWidth="9.00390625" defaultRowHeight="12.75"/>
  <cols>
    <col min="1" max="1" width="4.625" style="0" customWidth="1"/>
    <col min="2" max="2" width="23.25390625" style="0" customWidth="1"/>
    <col min="3" max="3" width="17.875" style="0" customWidth="1"/>
    <col min="4" max="4" width="17.375" style="0" customWidth="1"/>
    <col min="7" max="7" width="9.25390625" style="0" customWidth="1"/>
    <col min="9" max="9" width="14.25390625" style="0" customWidth="1"/>
    <col min="10" max="10" width="12.75390625" style="0" customWidth="1"/>
    <col min="11" max="11" width="13.37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228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74.79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6573.96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6476.91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ROUND((D11*14.9%),2)</f>
        <v>965.06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K14" s="2"/>
      <c r="M14" s="2"/>
    </row>
    <row r="15" spans="2:11" ht="18">
      <c r="B15" s="1" t="s">
        <v>62</v>
      </c>
      <c r="G15" s="1"/>
      <c r="I15" s="2"/>
      <c r="J15" s="2"/>
      <c r="K15" s="2"/>
    </row>
    <row r="16" spans="2:11" ht="18">
      <c r="B16" s="1" t="s">
        <v>84</v>
      </c>
      <c r="D16" s="1">
        <f>ROUND((D9*74.6%),2)</f>
        <v>4904.17</v>
      </c>
      <c r="E16" s="1" t="s">
        <v>0</v>
      </c>
      <c r="F16" s="1"/>
      <c r="G16" s="1"/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7" ht="18">
      <c r="B18" s="1" t="s">
        <v>64</v>
      </c>
      <c r="D18" s="1">
        <f>ROUND((D9*23.8%),2)</f>
        <v>1564.6</v>
      </c>
      <c r="E18" s="1" t="s">
        <v>0</v>
      </c>
      <c r="F18" s="1"/>
      <c r="G18" s="1"/>
    </row>
    <row r="19" spans="2:7" ht="18">
      <c r="B19" s="1" t="s">
        <v>65</v>
      </c>
      <c r="D19" s="1">
        <f>ROUND((D9*0%),2)</f>
        <v>0</v>
      </c>
      <c r="E19" s="1" t="s">
        <v>0</v>
      </c>
      <c r="F19" s="1"/>
      <c r="G19" s="1"/>
    </row>
    <row r="20" spans="2:7" ht="18">
      <c r="B20" s="1"/>
      <c r="D20" s="1"/>
      <c r="E20" s="1"/>
      <c r="F20" s="1"/>
      <c r="G20" s="1"/>
    </row>
    <row r="21" spans="2:8" ht="18">
      <c r="B21" s="1"/>
      <c r="D21" s="1"/>
      <c r="E21" s="1"/>
      <c r="H21" s="1"/>
    </row>
    <row r="22" spans="2:8" ht="18">
      <c r="B22" s="1" t="s">
        <v>47</v>
      </c>
      <c r="D22" s="1">
        <f>D16+D21</f>
        <v>4904.17</v>
      </c>
      <c r="E22" s="1" t="s">
        <v>0</v>
      </c>
      <c r="H22" s="1"/>
    </row>
    <row r="23" spans="6:11" ht="18">
      <c r="F23" s="1"/>
      <c r="H23" s="1"/>
      <c r="K23" s="2"/>
    </row>
    <row r="24" spans="2:8" ht="18">
      <c r="B24" s="1" t="s">
        <v>61</v>
      </c>
      <c r="H24" s="1"/>
    </row>
    <row r="25" spans="2:8" ht="18">
      <c r="B25" s="1" t="s">
        <v>176</v>
      </c>
      <c r="D25" s="1">
        <f>D7+D11-D22</f>
        <v>1647.5299999999997</v>
      </c>
      <c r="E25" s="1" t="s">
        <v>0</v>
      </c>
      <c r="H25" s="1"/>
    </row>
    <row r="26" spans="2:11" ht="18">
      <c r="B26" s="1"/>
      <c r="H26" s="2"/>
      <c r="K26" s="2"/>
    </row>
    <row r="27" spans="2:8" ht="18">
      <c r="B27" s="1" t="s">
        <v>48</v>
      </c>
      <c r="F27" s="1"/>
      <c r="H27" s="2"/>
    </row>
    <row r="28" spans="2:8" ht="18">
      <c r="B28" s="1" t="s">
        <v>176</v>
      </c>
      <c r="D28" s="1">
        <v>1775.79</v>
      </c>
      <c r="E28" s="1" t="s">
        <v>0</v>
      </c>
      <c r="F28" s="1"/>
      <c r="H28" s="2"/>
    </row>
    <row r="29" spans="2:8" ht="18">
      <c r="B29" s="1"/>
      <c r="D29" s="1"/>
      <c r="E29" s="1"/>
      <c r="F29" s="1"/>
      <c r="H29" s="1"/>
    </row>
    <row r="30" spans="2:11" ht="18">
      <c r="B30" s="1"/>
      <c r="D30" s="1"/>
      <c r="E30" s="1"/>
      <c r="F30" s="1"/>
      <c r="K30" s="1"/>
    </row>
    <row r="31" spans="2:6" ht="18">
      <c r="B31" s="1"/>
      <c r="D31" s="1"/>
      <c r="E31" s="1"/>
      <c r="F31" s="1"/>
    </row>
    <row r="32" spans="2:6" ht="18">
      <c r="B32" s="1"/>
      <c r="D32" s="1"/>
      <c r="E32" s="1"/>
      <c r="F32" s="1"/>
    </row>
    <row r="33" ht="18">
      <c r="H33" s="1"/>
    </row>
    <row r="34" spans="2:8" ht="18">
      <c r="B34" t="s">
        <v>57</v>
      </c>
      <c r="H34" s="1"/>
    </row>
    <row r="36" ht="12.75">
      <c r="B36" t="s">
        <v>58</v>
      </c>
    </row>
  </sheetData>
  <sheetProtection/>
  <printOptions/>
  <pageMargins left="0.75" right="0.47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E1">
      <selection activeCell="H1" sqref="H1:P16384"/>
    </sheetView>
  </sheetViews>
  <sheetFormatPr defaultColWidth="9.00390625" defaultRowHeight="12.75"/>
  <cols>
    <col min="1" max="1" width="5.75390625" style="0" customWidth="1"/>
    <col min="2" max="2" width="22.375" style="0" customWidth="1"/>
    <col min="3" max="3" width="17.625" style="0" customWidth="1"/>
    <col min="4" max="4" width="18.625" style="0" customWidth="1"/>
    <col min="5" max="5" width="10.125" style="0" customWidth="1"/>
    <col min="6" max="6" width="17.00390625" style="0" customWidth="1"/>
    <col min="9" max="9" width="14.25390625" style="0" customWidth="1"/>
    <col min="10" max="10" width="12.75390625" style="0" customWidth="1"/>
    <col min="11" max="11" width="13.37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229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4716.88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85731.48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88794.62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12697.63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 t="s">
        <v>108</v>
      </c>
      <c r="D13" s="1">
        <f>ROUND(D11*6.1%,2)</f>
        <v>5416.47</v>
      </c>
      <c r="E13" s="1" t="s">
        <v>0</v>
      </c>
      <c r="F13" s="1"/>
      <c r="G13" s="1"/>
      <c r="H13" s="2"/>
      <c r="I13" s="2"/>
      <c r="J13" s="2"/>
      <c r="K13" s="2"/>
    </row>
    <row r="14" spans="2:11" ht="18">
      <c r="B14" s="1"/>
      <c r="C14" s="1"/>
      <c r="D14" s="1"/>
      <c r="E14" s="1"/>
      <c r="F14" s="1"/>
      <c r="G14" s="1"/>
      <c r="H14" s="2"/>
      <c r="I14" s="2"/>
      <c r="J14" s="2"/>
      <c r="K14" s="2"/>
    </row>
    <row r="15" spans="2:13" ht="18">
      <c r="B15" s="1" t="s">
        <v>19</v>
      </c>
      <c r="D15" s="1"/>
      <c r="E15" s="1"/>
      <c r="F15" s="1"/>
      <c r="G15" s="1"/>
      <c r="H15" s="1"/>
      <c r="I15" s="2"/>
      <c r="J15" s="2"/>
      <c r="K15" s="2"/>
      <c r="M15" s="2"/>
    </row>
    <row r="16" spans="2:11" ht="18">
      <c r="B16" s="1" t="s">
        <v>62</v>
      </c>
      <c r="F16" s="1"/>
      <c r="G16" s="1"/>
      <c r="I16" s="2"/>
      <c r="J16" s="2"/>
      <c r="K16" s="2"/>
    </row>
    <row r="17" spans="2:11" ht="18">
      <c r="B17" s="1" t="s">
        <v>84</v>
      </c>
      <c r="D17" s="1">
        <f>ROUND((D9*79.6%),2)</f>
        <v>68242.26</v>
      </c>
      <c r="E17" s="1" t="s">
        <v>0</v>
      </c>
      <c r="H17" s="1"/>
      <c r="I17" s="2"/>
      <c r="J17" s="2"/>
      <c r="K17" s="2"/>
    </row>
    <row r="18" spans="2:11" ht="18">
      <c r="B18" s="1" t="s">
        <v>67</v>
      </c>
      <c r="C18" s="1"/>
      <c r="G18" s="1"/>
      <c r="H18" s="1"/>
      <c r="I18" s="2"/>
      <c r="J18" s="2"/>
      <c r="K18" s="2"/>
    </row>
    <row r="19" spans="2:7" ht="18">
      <c r="B19" s="1" t="s">
        <v>64</v>
      </c>
      <c r="D19" s="1">
        <f>ROUND((D9*9.7%),2)</f>
        <v>8315.95</v>
      </c>
      <c r="E19" s="1" t="s">
        <v>0</v>
      </c>
      <c r="F19" s="1"/>
      <c r="G19" s="1"/>
    </row>
    <row r="20" spans="2:7" ht="18">
      <c r="B20" s="1" t="s">
        <v>65</v>
      </c>
      <c r="D20" s="1">
        <f>ROUND((D9*5.9%),2)</f>
        <v>5058.16</v>
      </c>
      <c r="E20" s="1" t="s">
        <v>0</v>
      </c>
      <c r="F20" s="1"/>
      <c r="G20" s="1"/>
    </row>
    <row r="21" spans="2:7" ht="18">
      <c r="B21" s="1" t="s">
        <v>111</v>
      </c>
      <c r="D21" s="1">
        <v>700</v>
      </c>
      <c r="E21" s="1" t="s">
        <v>0</v>
      </c>
      <c r="F21" s="1"/>
      <c r="G21" s="1"/>
    </row>
    <row r="22" spans="2:8" ht="18">
      <c r="B22" s="1" t="s">
        <v>109</v>
      </c>
      <c r="C22" s="1"/>
      <c r="D22" s="1">
        <v>3375</v>
      </c>
      <c r="E22" s="1" t="s">
        <v>0</v>
      </c>
      <c r="G22" s="1"/>
      <c r="H22" s="1"/>
    </row>
    <row r="23" spans="2:8" ht="18">
      <c r="B23" s="1" t="s">
        <v>60</v>
      </c>
      <c r="C23" s="1"/>
      <c r="D23" s="1">
        <v>6750</v>
      </c>
      <c r="E23" s="1" t="s">
        <v>0</v>
      </c>
      <c r="G23" s="1"/>
      <c r="H23" s="1"/>
    </row>
    <row r="24" spans="2:11" ht="18">
      <c r="B24" s="1" t="s">
        <v>117</v>
      </c>
      <c r="C24" s="1"/>
      <c r="D24" s="1">
        <v>4300</v>
      </c>
      <c r="E24" s="1" t="s">
        <v>0</v>
      </c>
      <c r="F24" s="1"/>
      <c r="G24" s="1"/>
      <c r="H24" s="1"/>
      <c r="K24" s="2"/>
    </row>
    <row r="25" spans="2:11" ht="18">
      <c r="B25" s="1" t="s">
        <v>163</v>
      </c>
      <c r="C25" s="1"/>
      <c r="D25" s="1">
        <v>1800</v>
      </c>
      <c r="E25" s="1" t="s">
        <v>0</v>
      </c>
      <c r="F25" s="1"/>
      <c r="G25" s="1"/>
      <c r="H25" s="2"/>
      <c r="K25" s="2"/>
    </row>
    <row r="26" spans="2:8" ht="18">
      <c r="B26" s="1" t="s">
        <v>21</v>
      </c>
      <c r="D26" s="1">
        <v>11800</v>
      </c>
      <c r="E26" s="1" t="s">
        <v>0</v>
      </c>
      <c r="F26" s="1"/>
      <c r="G26" s="1"/>
      <c r="H26" s="2"/>
    </row>
    <row r="27" spans="2:8" ht="18">
      <c r="B27" s="1"/>
      <c r="D27" s="1"/>
      <c r="E27" s="1"/>
      <c r="F27" s="1"/>
      <c r="G27" s="1"/>
      <c r="H27" s="2"/>
    </row>
    <row r="28" spans="2:8" ht="18">
      <c r="B28" s="1" t="s">
        <v>30</v>
      </c>
      <c r="D28" s="1">
        <f>D17+D21+D22+D23+D24+D25+D26</f>
        <v>96967.26</v>
      </c>
      <c r="E28" s="1" t="s">
        <v>0</v>
      </c>
      <c r="F28" s="1"/>
      <c r="G28" s="1"/>
      <c r="H28" s="1"/>
    </row>
    <row r="29" spans="2:11" ht="18">
      <c r="B29" s="1"/>
      <c r="C29" s="1"/>
      <c r="D29" s="1"/>
      <c r="E29" s="1"/>
      <c r="F29" s="1"/>
      <c r="G29" s="1"/>
      <c r="K29" s="1"/>
    </row>
    <row r="30" spans="2:7" ht="18">
      <c r="B30" s="1" t="s">
        <v>61</v>
      </c>
      <c r="G30" s="1"/>
    </row>
    <row r="31" spans="2:7" ht="18">
      <c r="B31" s="1" t="s">
        <v>176</v>
      </c>
      <c r="D31" s="1">
        <f>D7+D11-D28</f>
        <v>-3455.7599999999948</v>
      </c>
      <c r="E31" s="1" t="s">
        <v>0</v>
      </c>
      <c r="G31" s="1"/>
    </row>
    <row r="32" spans="2:8" ht="18">
      <c r="B32" s="1"/>
      <c r="F32" s="1"/>
      <c r="H32" s="1"/>
    </row>
    <row r="33" spans="2:8" ht="18">
      <c r="B33" s="1" t="s">
        <v>48</v>
      </c>
      <c r="F33" s="1"/>
      <c r="H33" s="1"/>
    </row>
    <row r="34" spans="2:6" ht="18">
      <c r="B34" s="1" t="s">
        <v>176</v>
      </c>
      <c r="D34" s="1">
        <v>1013.42</v>
      </c>
      <c r="E34" s="1" t="s">
        <v>0</v>
      </c>
      <c r="F34" s="1"/>
    </row>
    <row r="35" spans="2:6" ht="18">
      <c r="B35" s="1"/>
      <c r="F35" s="1"/>
    </row>
    <row r="36" spans="2:6" ht="18">
      <c r="B36" t="s">
        <v>57</v>
      </c>
      <c r="D36" s="1"/>
      <c r="E36" s="1"/>
      <c r="F36" s="1"/>
    </row>
    <row r="37" spans="4:5" ht="18">
      <c r="D37" s="1"/>
      <c r="E37" s="1"/>
    </row>
    <row r="38" spans="2:5" ht="18">
      <c r="B38" t="s">
        <v>58</v>
      </c>
      <c r="C38" s="1"/>
      <c r="D38" s="1"/>
      <c r="E38" s="1"/>
    </row>
    <row r="39" ht="18">
      <c r="F39" s="1"/>
    </row>
    <row r="40" ht="18">
      <c r="F40" s="1"/>
    </row>
    <row r="41" spans="2:6" ht="18">
      <c r="B41" s="1"/>
      <c r="C41" s="1"/>
      <c r="D41" s="1"/>
      <c r="E41" s="1"/>
      <c r="F41" s="1"/>
    </row>
  </sheetData>
  <sheetProtection/>
  <printOptions/>
  <pageMargins left="0.29" right="0.19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1">
      <selection activeCell="H1" sqref="H1:K16384"/>
    </sheetView>
  </sheetViews>
  <sheetFormatPr defaultColWidth="9.00390625" defaultRowHeight="12.75"/>
  <cols>
    <col min="1" max="1" width="5.75390625" style="0" customWidth="1"/>
    <col min="2" max="2" width="22.375" style="0" customWidth="1"/>
    <col min="3" max="3" width="17.625" style="0" customWidth="1"/>
    <col min="4" max="4" width="18.625" style="0" customWidth="1"/>
    <col min="5" max="5" width="10.125" style="0" customWidth="1"/>
    <col min="6" max="6" width="17.00390625" style="0" customWidth="1"/>
    <col min="9" max="9" width="14.25390625" style="0" customWidth="1"/>
    <col min="10" max="10" width="12.75390625" style="0" customWidth="1"/>
    <col min="11" max="11" width="13.37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230</v>
      </c>
      <c r="C3" s="1"/>
      <c r="D3" s="1"/>
      <c r="E3" s="1"/>
      <c r="F3" s="1"/>
      <c r="G3" s="1"/>
      <c r="H3" s="15"/>
      <c r="I3" s="2"/>
      <c r="J3" s="2"/>
      <c r="K3" s="2"/>
    </row>
    <row r="4" spans="2:13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  <c r="M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-2632.23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85991.76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83888.45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11996.05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 t="s">
        <v>108</v>
      </c>
      <c r="D13" s="1">
        <f>ROUND(D11*6.1%,2)</f>
        <v>5117.2</v>
      </c>
      <c r="E13" s="1" t="s">
        <v>0</v>
      </c>
      <c r="F13" s="1"/>
      <c r="G13" s="1"/>
      <c r="H13" s="2"/>
      <c r="I13" s="2"/>
      <c r="J13" s="2"/>
      <c r="K13" s="2"/>
    </row>
    <row r="14" spans="2:11" ht="18">
      <c r="B14" s="1"/>
      <c r="C14" s="1"/>
      <c r="D14" s="1"/>
      <c r="E14" s="1"/>
      <c r="F14" s="1"/>
      <c r="G14" s="1"/>
      <c r="H14" s="1"/>
      <c r="I14" s="2"/>
      <c r="J14" s="2"/>
      <c r="K14" s="2"/>
    </row>
    <row r="15" spans="2:11" ht="18">
      <c r="B15" s="1" t="s">
        <v>19</v>
      </c>
      <c r="D15" s="1"/>
      <c r="E15" s="1"/>
      <c r="F15" s="1"/>
      <c r="G15" s="1"/>
      <c r="H15" s="1"/>
      <c r="I15" s="2"/>
      <c r="J15" s="2"/>
      <c r="K15" s="2"/>
    </row>
    <row r="16" spans="2:7" ht="18">
      <c r="B16" s="1" t="s">
        <v>62</v>
      </c>
      <c r="F16" s="1"/>
      <c r="G16" s="1"/>
    </row>
    <row r="17" spans="2:5" ht="18">
      <c r="B17" s="1" t="s">
        <v>84</v>
      </c>
      <c r="D17" s="1">
        <f>ROUND((D9*79.6%),2)</f>
        <v>68449.44</v>
      </c>
      <c r="E17" s="1" t="s">
        <v>0</v>
      </c>
    </row>
    <row r="18" spans="2:7" ht="18">
      <c r="B18" s="1" t="s">
        <v>67</v>
      </c>
      <c r="C18" s="1"/>
      <c r="G18" s="1"/>
    </row>
    <row r="19" spans="2:11" ht="18">
      <c r="B19" s="1" t="s">
        <v>64</v>
      </c>
      <c r="D19" s="1">
        <f>ROUND((D9*9.7%),2)</f>
        <v>8341.2</v>
      </c>
      <c r="E19" s="1" t="s">
        <v>0</v>
      </c>
      <c r="F19" s="1"/>
      <c r="G19" s="1"/>
      <c r="I19" s="2"/>
      <c r="J19" s="2"/>
      <c r="K19" s="2"/>
    </row>
    <row r="20" spans="2:11" ht="18">
      <c r="B20" s="1" t="s">
        <v>65</v>
      </c>
      <c r="D20" s="1">
        <f>ROUND((D9*5.9%),2)</f>
        <v>5073.51</v>
      </c>
      <c r="E20" s="1" t="s">
        <v>0</v>
      </c>
      <c r="F20" s="1"/>
      <c r="G20" s="1"/>
      <c r="H20" s="1"/>
      <c r="I20" s="2"/>
      <c r="J20" s="2"/>
      <c r="K20" s="2"/>
    </row>
    <row r="21" spans="2:11" ht="18">
      <c r="B21" s="1" t="s">
        <v>111</v>
      </c>
      <c r="D21" s="1">
        <v>700</v>
      </c>
      <c r="E21" s="1" t="s">
        <v>0</v>
      </c>
      <c r="F21" s="1"/>
      <c r="G21" s="1"/>
      <c r="H21" s="1"/>
      <c r="I21" s="2"/>
      <c r="J21" s="2"/>
      <c r="K21" s="2"/>
    </row>
    <row r="22" spans="2:8" ht="18">
      <c r="B22" s="1" t="s">
        <v>109</v>
      </c>
      <c r="C22" s="1"/>
      <c r="D22" s="1">
        <v>3375</v>
      </c>
      <c r="E22" s="1" t="s">
        <v>0</v>
      </c>
      <c r="G22" s="1"/>
      <c r="H22" s="1"/>
    </row>
    <row r="23" spans="2:8" ht="18">
      <c r="B23" s="1" t="s">
        <v>60</v>
      </c>
      <c r="C23" s="1"/>
      <c r="D23" s="1">
        <v>6750</v>
      </c>
      <c r="E23" s="1" t="s">
        <v>0</v>
      </c>
      <c r="G23" s="1"/>
      <c r="H23" s="1"/>
    </row>
    <row r="24" spans="2:11" ht="18">
      <c r="B24" s="1" t="s">
        <v>117</v>
      </c>
      <c r="C24" s="1"/>
      <c r="D24" s="1">
        <v>5300</v>
      </c>
      <c r="E24" s="1" t="s">
        <v>0</v>
      </c>
      <c r="F24" s="1"/>
      <c r="G24" s="1"/>
      <c r="H24" s="1"/>
      <c r="K24" s="2"/>
    </row>
    <row r="25" spans="2:8" ht="18">
      <c r="B25" s="1" t="s">
        <v>114</v>
      </c>
      <c r="C25" s="1"/>
      <c r="D25" s="1">
        <v>1500</v>
      </c>
      <c r="E25" s="1" t="s">
        <v>0</v>
      </c>
      <c r="F25" s="1"/>
      <c r="G25" s="1"/>
      <c r="H25" s="1"/>
    </row>
    <row r="26" spans="2:12" ht="18">
      <c r="B26" s="1"/>
      <c r="F26" s="1"/>
      <c r="G26" s="1"/>
      <c r="H26" s="2"/>
      <c r="L26" s="1"/>
    </row>
    <row r="27" spans="2:12" ht="18">
      <c r="B27" s="1"/>
      <c r="D27" s="1"/>
      <c r="E27" s="1"/>
      <c r="F27" s="1"/>
      <c r="G27" s="1"/>
      <c r="H27" s="2"/>
      <c r="L27" s="1"/>
    </row>
    <row r="28" spans="2:12" ht="18">
      <c r="B28" s="1" t="s">
        <v>30</v>
      </c>
      <c r="D28" s="1">
        <f>D17+D21+D22+D23+D24+D25</f>
        <v>86074.44</v>
      </c>
      <c r="E28" s="1" t="s">
        <v>0</v>
      </c>
      <c r="F28" s="1"/>
      <c r="G28" s="1"/>
      <c r="H28" s="1"/>
      <c r="L28" s="1"/>
    </row>
    <row r="29" spans="2:11" ht="18">
      <c r="B29" s="1"/>
      <c r="C29" s="1"/>
      <c r="D29" s="1"/>
      <c r="E29" s="1"/>
      <c r="F29" s="1"/>
      <c r="G29" s="1"/>
      <c r="K29" s="1"/>
    </row>
    <row r="30" spans="2:7" ht="18">
      <c r="B30" s="1" t="s">
        <v>61</v>
      </c>
      <c r="G30" s="1"/>
    </row>
    <row r="31" spans="2:7" ht="18">
      <c r="B31" s="1" t="s">
        <v>176</v>
      </c>
      <c r="D31" s="1">
        <f>D7+D11-D28</f>
        <v>-4818.220000000001</v>
      </c>
      <c r="E31" s="1" t="s">
        <v>0</v>
      </c>
      <c r="G31" s="1"/>
    </row>
    <row r="32" spans="2:8" ht="18">
      <c r="B32" s="1"/>
      <c r="F32" s="1"/>
      <c r="H32" s="1"/>
    </row>
    <row r="33" spans="2:8" ht="18">
      <c r="B33" s="1" t="s">
        <v>48</v>
      </c>
      <c r="F33" s="1"/>
      <c r="H33" s="1"/>
    </row>
    <row r="34" spans="2:6" ht="18">
      <c r="B34" s="1" t="s">
        <v>176</v>
      </c>
      <c r="D34" s="1">
        <v>10678.29</v>
      </c>
      <c r="E34" s="1" t="s">
        <v>0</v>
      </c>
      <c r="F34" s="1"/>
    </row>
    <row r="35" spans="2:6" ht="18">
      <c r="B35" s="1"/>
      <c r="F35" s="1"/>
    </row>
    <row r="36" spans="2:6" ht="18">
      <c r="B36" t="s">
        <v>57</v>
      </c>
      <c r="D36" s="1"/>
      <c r="E36" s="1"/>
      <c r="F36" s="1"/>
    </row>
    <row r="37" spans="4:5" ht="18">
      <c r="D37" s="1"/>
      <c r="E37" s="1"/>
    </row>
    <row r="38" spans="2:5" ht="18">
      <c r="B38" t="s">
        <v>58</v>
      </c>
      <c r="C38" s="1"/>
      <c r="D38" s="1"/>
      <c r="E38" s="1"/>
    </row>
    <row r="39" ht="18">
      <c r="F39" s="1"/>
    </row>
    <row r="40" ht="18">
      <c r="F40" s="1"/>
    </row>
    <row r="41" spans="2:6" ht="18">
      <c r="B41" s="1"/>
      <c r="C41" s="1"/>
      <c r="D41" s="1"/>
      <c r="E41" s="1"/>
      <c r="F41" s="1"/>
    </row>
  </sheetData>
  <sheetProtection/>
  <printOptions/>
  <pageMargins left="0.19" right="0.19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F1">
      <selection activeCell="H1" sqref="H1:R16384"/>
    </sheetView>
  </sheetViews>
  <sheetFormatPr defaultColWidth="9.00390625" defaultRowHeight="12.75"/>
  <cols>
    <col min="1" max="1" width="3.625" style="0" customWidth="1"/>
    <col min="2" max="2" width="19.75390625" style="0" customWidth="1"/>
    <col min="3" max="3" width="22.625" style="0" customWidth="1"/>
    <col min="4" max="4" width="18.25390625" style="0" customWidth="1"/>
    <col min="5" max="5" width="10.375" style="0" customWidth="1"/>
    <col min="6" max="6" width="14.375" style="0" customWidth="1"/>
    <col min="7" max="7" width="7.875" style="0" customWidth="1"/>
    <col min="9" max="9" width="14.25390625" style="0" customWidth="1"/>
    <col min="10" max="10" width="12.75390625" style="0" customWidth="1"/>
    <col min="11" max="11" width="13.375" style="0" customWidth="1"/>
  </cols>
  <sheetData>
    <row r="1" ht="12.75">
      <c r="H1" s="2"/>
    </row>
    <row r="2" spans="2:11" ht="18">
      <c r="B2" s="1" t="s">
        <v>63</v>
      </c>
      <c r="H2" s="15"/>
      <c r="I2" s="2"/>
      <c r="J2" s="2"/>
      <c r="K2" s="2"/>
    </row>
    <row r="3" spans="2:11" ht="18">
      <c r="B3" s="1" t="s">
        <v>231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18">
      <c r="B6" s="1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20383.68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280771.31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2" ht="18">
      <c r="B11" s="1" t="s">
        <v>83</v>
      </c>
      <c r="C11" s="1"/>
      <c r="D11" s="1">
        <v>274534.43</v>
      </c>
      <c r="E11" s="1" t="s">
        <v>0</v>
      </c>
      <c r="F11" s="1"/>
      <c r="G11" s="1"/>
      <c r="H11" s="2"/>
      <c r="I11" s="2"/>
      <c r="J11" s="2"/>
      <c r="K11" s="2"/>
      <c r="L11" s="2"/>
    </row>
    <row r="12" spans="2:11" ht="18">
      <c r="B12" s="1" t="s">
        <v>69</v>
      </c>
      <c r="D12" s="1">
        <f>ROUND((D11*14.3%),2)</f>
        <v>39258.42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 t="s">
        <v>108</v>
      </c>
      <c r="D13" s="1">
        <f>ROUND(D11*6.1%,2)</f>
        <v>16746.6</v>
      </c>
      <c r="E13" s="1" t="s">
        <v>0</v>
      </c>
      <c r="H13" s="2"/>
      <c r="I13" s="2"/>
      <c r="J13" s="2"/>
      <c r="K13" s="2"/>
    </row>
    <row r="14" spans="2:13" ht="18">
      <c r="B14" s="1"/>
      <c r="C14" s="1"/>
      <c r="D14" s="1"/>
      <c r="E14" s="1"/>
      <c r="F14" s="1"/>
      <c r="G14" s="1"/>
      <c r="H14" s="1"/>
      <c r="I14" s="2"/>
      <c r="J14" s="2"/>
      <c r="K14" s="2"/>
      <c r="M14" s="2"/>
    </row>
    <row r="15" spans="2:11" ht="18">
      <c r="B15" s="1" t="s">
        <v>19</v>
      </c>
      <c r="D15" s="1"/>
      <c r="E15" s="1"/>
      <c r="F15" s="1"/>
      <c r="G15" s="1"/>
      <c r="I15" s="2"/>
      <c r="J15" s="2"/>
      <c r="K15" s="2"/>
    </row>
    <row r="16" spans="2:11" ht="18">
      <c r="B16" s="1" t="s">
        <v>62</v>
      </c>
      <c r="F16" s="1"/>
      <c r="G16" s="1"/>
      <c r="H16" s="1"/>
      <c r="I16" s="2"/>
      <c r="J16" s="2"/>
      <c r="K16" s="2"/>
    </row>
    <row r="17" spans="2:11" ht="18">
      <c r="B17" s="1" t="s">
        <v>84</v>
      </c>
      <c r="D17" s="1">
        <f>ROUND((D9*79.6%),2)</f>
        <v>223493.96</v>
      </c>
      <c r="E17" s="1" t="s">
        <v>0</v>
      </c>
      <c r="H17" s="1"/>
      <c r="I17" s="2"/>
      <c r="J17" s="2"/>
      <c r="K17" s="2"/>
    </row>
    <row r="18" spans="2:8" ht="18">
      <c r="B18" s="1" t="s">
        <v>67</v>
      </c>
      <c r="C18" s="1"/>
      <c r="G18" s="1"/>
      <c r="H18" s="1"/>
    </row>
    <row r="19" spans="2:8" ht="18">
      <c r="B19" s="1" t="s">
        <v>64</v>
      </c>
      <c r="D19" s="1">
        <f>ROUND((D9*9.7%),2)</f>
        <v>27234.82</v>
      </c>
      <c r="E19" s="1" t="s">
        <v>0</v>
      </c>
      <c r="F19" s="1"/>
      <c r="G19" s="1"/>
      <c r="H19" s="1"/>
    </row>
    <row r="20" spans="2:11" ht="18">
      <c r="B20" s="1" t="s">
        <v>65</v>
      </c>
      <c r="D20" s="1">
        <f>ROUND((D9*5.9%),2)</f>
        <v>16565.51</v>
      </c>
      <c r="E20" s="1" t="s">
        <v>0</v>
      </c>
      <c r="F20" s="1"/>
      <c r="G20" s="1"/>
      <c r="H20" s="1"/>
      <c r="I20" s="2"/>
      <c r="J20" s="2"/>
      <c r="K20" s="2"/>
    </row>
    <row r="21" spans="2:8" ht="18">
      <c r="B21" s="1" t="s">
        <v>3</v>
      </c>
      <c r="D21" s="1">
        <v>19200</v>
      </c>
      <c r="E21" s="1" t="s">
        <v>0</v>
      </c>
      <c r="F21" s="1"/>
      <c r="G21" s="1"/>
      <c r="H21" s="1"/>
    </row>
    <row r="22" spans="2:8" ht="18">
      <c r="B22" s="1"/>
      <c r="C22" s="1"/>
      <c r="D22" s="1"/>
      <c r="E22" s="1"/>
      <c r="F22" s="1"/>
      <c r="G22" s="1"/>
      <c r="H22" s="1"/>
    </row>
    <row r="23" spans="2:11" ht="18">
      <c r="B23" s="1"/>
      <c r="C23" s="1"/>
      <c r="D23" s="1"/>
      <c r="E23" s="1"/>
      <c r="G23" s="1"/>
      <c r="H23" s="1"/>
      <c r="K23" s="2"/>
    </row>
    <row r="24" spans="2:8" ht="18">
      <c r="B24" s="1"/>
      <c r="C24" s="1"/>
      <c r="D24" s="1"/>
      <c r="E24" s="1"/>
      <c r="F24" s="1"/>
      <c r="H24" s="1"/>
    </row>
    <row r="25" spans="2:8" ht="18">
      <c r="B25" s="1"/>
      <c r="C25" s="1"/>
      <c r="D25" s="1"/>
      <c r="E25" s="1"/>
      <c r="H25" s="1"/>
    </row>
    <row r="26" spans="2:11" ht="18">
      <c r="B26" s="1"/>
      <c r="C26" s="1"/>
      <c r="D26" s="1"/>
      <c r="E26" s="1"/>
      <c r="H26" s="2"/>
      <c r="K26" s="2"/>
    </row>
    <row r="27" spans="2:8" ht="18">
      <c r="B27" s="1"/>
      <c r="C27" s="1"/>
      <c r="D27" s="1"/>
      <c r="E27" s="1"/>
      <c r="H27" s="2"/>
    </row>
    <row r="28" spans="2:8" ht="18">
      <c r="B28" s="1"/>
      <c r="C28" s="1"/>
      <c r="D28" s="1"/>
      <c r="E28" s="1"/>
      <c r="H28" s="2"/>
    </row>
    <row r="29" spans="2:8" ht="18">
      <c r="B29" s="1" t="s">
        <v>54</v>
      </c>
      <c r="D29" s="1">
        <f>D17+D21</f>
        <v>242693.96</v>
      </c>
      <c r="E29" s="1" t="s">
        <v>0</v>
      </c>
      <c r="H29" s="1"/>
    </row>
    <row r="30" spans="2:11" ht="18">
      <c r="B30" s="1"/>
      <c r="C30" s="1"/>
      <c r="D30" s="1"/>
      <c r="E30" s="1"/>
      <c r="F30" s="1"/>
      <c r="K30" s="1"/>
    </row>
    <row r="31" ht="18">
      <c r="B31" s="1" t="s">
        <v>61</v>
      </c>
    </row>
    <row r="32" spans="2:6" ht="18">
      <c r="B32" s="1" t="s">
        <v>176</v>
      </c>
      <c r="D32" s="1">
        <f>D7+D11-D29</f>
        <v>52224.149999999994</v>
      </c>
      <c r="E32" s="1" t="s">
        <v>0</v>
      </c>
      <c r="F32" s="1"/>
    </row>
    <row r="33" spans="2:8" ht="18">
      <c r="B33" s="1"/>
      <c r="H33" s="1"/>
    </row>
    <row r="34" spans="2:8" ht="18">
      <c r="B34" s="1" t="s">
        <v>48</v>
      </c>
      <c r="F34" s="1"/>
      <c r="H34" s="1"/>
    </row>
    <row r="35" spans="2:5" ht="18">
      <c r="B35" s="1" t="s">
        <v>176</v>
      </c>
      <c r="D35" s="1">
        <v>37712.74</v>
      </c>
      <c r="E35" s="1" t="s">
        <v>0</v>
      </c>
    </row>
    <row r="41" ht="12.75">
      <c r="B41" t="s">
        <v>58</v>
      </c>
    </row>
  </sheetData>
  <sheetProtection/>
  <printOptions/>
  <pageMargins left="0.19" right="0.23" top="0.25" bottom="1" header="0.2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N44"/>
  <sheetViews>
    <sheetView zoomScalePageLayoutView="0" workbookViewId="0" topLeftCell="G1">
      <selection activeCell="I1" sqref="I1:S16384"/>
    </sheetView>
  </sheetViews>
  <sheetFormatPr defaultColWidth="9.00390625" defaultRowHeight="12.75"/>
  <cols>
    <col min="1" max="1" width="4.375" style="0" customWidth="1"/>
    <col min="2" max="2" width="22.375" style="0" customWidth="1"/>
    <col min="3" max="3" width="18.625" style="0" customWidth="1"/>
    <col min="4" max="4" width="16.375" style="0" customWidth="1"/>
    <col min="5" max="5" width="8.875" style="0" customWidth="1"/>
    <col min="6" max="6" width="14.75390625" style="0" customWidth="1"/>
    <col min="7" max="8" width="6.00390625" style="0" customWidth="1"/>
    <col min="10" max="10" width="14.25390625" style="0" customWidth="1"/>
    <col min="11" max="11" width="12.75390625" style="0" customWidth="1"/>
    <col min="12" max="12" width="13.375" style="0" customWidth="1"/>
  </cols>
  <sheetData>
    <row r="1" spans="2:9" ht="18">
      <c r="B1" s="1" t="s">
        <v>63</v>
      </c>
      <c r="C1" s="1"/>
      <c r="D1" s="1"/>
      <c r="E1" s="1"/>
      <c r="F1" s="1"/>
      <c r="G1" s="1"/>
      <c r="H1" s="1"/>
      <c r="I1" s="2"/>
    </row>
    <row r="2" spans="2:12" ht="18">
      <c r="B2" s="1" t="s">
        <v>232</v>
      </c>
      <c r="C2" s="1"/>
      <c r="D2" s="1"/>
      <c r="E2" s="1"/>
      <c r="F2" s="1"/>
      <c r="G2" s="1"/>
      <c r="H2" s="1"/>
      <c r="I2" s="15"/>
      <c r="J2" s="2"/>
      <c r="K2" s="2"/>
      <c r="L2" s="2"/>
    </row>
    <row r="3" spans="2:12" ht="18">
      <c r="B3" s="1" t="s">
        <v>32</v>
      </c>
      <c r="C3" s="1"/>
      <c r="D3" s="1"/>
      <c r="E3" s="1"/>
      <c r="F3" s="1"/>
      <c r="G3" s="1"/>
      <c r="H3" s="1"/>
      <c r="I3" s="15"/>
      <c r="J3" s="2"/>
      <c r="K3" s="2"/>
      <c r="L3" s="2"/>
    </row>
    <row r="4" spans="2:12" ht="18">
      <c r="B4" s="1" t="s">
        <v>33</v>
      </c>
      <c r="C4" s="1"/>
      <c r="D4" s="1"/>
      <c r="E4" s="1"/>
      <c r="F4" s="1"/>
      <c r="G4" s="1"/>
      <c r="H4" s="1"/>
      <c r="I4" s="15"/>
      <c r="J4" s="2"/>
      <c r="K4" s="2"/>
      <c r="L4" s="2"/>
    </row>
    <row r="5" spans="2:12" ht="18">
      <c r="B5" s="1"/>
      <c r="C5" s="1"/>
      <c r="D5" s="1"/>
      <c r="E5" s="1"/>
      <c r="F5" s="1"/>
      <c r="G5" s="1"/>
      <c r="H5" s="1"/>
      <c r="I5" s="15"/>
      <c r="J5" s="2"/>
      <c r="K5" s="2"/>
      <c r="L5" s="2"/>
    </row>
    <row r="6" spans="2:12" ht="18">
      <c r="B6" s="1" t="s">
        <v>88</v>
      </c>
      <c r="C6" s="1"/>
      <c r="D6" s="1">
        <v>52105.16</v>
      </c>
      <c r="E6" s="1" t="s">
        <v>0</v>
      </c>
      <c r="F6" s="1"/>
      <c r="G6" s="1"/>
      <c r="H6" s="1"/>
      <c r="I6" s="15"/>
      <c r="J6" s="2"/>
      <c r="K6" s="2"/>
      <c r="L6" s="2"/>
    </row>
    <row r="7" spans="2:12" ht="18">
      <c r="B7" s="1" t="s">
        <v>34</v>
      </c>
      <c r="C7" s="1"/>
      <c r="D7" s="1"/>
      <c r="E7" s="1"/>
      <c r="F7" s="1"/>
      <c r="G7" s="1"/>
      <c r="H7" s="1"/>
      <c r="I7" s="15"/>
      <c r="J7" s="2"/>
      <c r="K7" s="2"/>
      <c r="L7" s="2"/>
    </row>
    <row r="8" spans="2:12" ht="18">
      <c r="B8" s="1" t="s">
        <v>83</v>
      </c>
      <c r="C8" s="1"/>
      <c r="D8" s="1">
        <v>452502.25</v>
      </c>
      <c r="E8" s="1" t="s">
        <v>0</v>
      </c>
      <c r="F8" s="1"/>
      <c r="G8" s="1"/>
      <c r="H8" s="1"/>
      <c r="I8" s="2"/>
      <c r="J8" s="2"/>
      <c r="K8" s="2"/>
      <c r="L8" s="2"/>
    </row>
    <row r="9" spans="2:12" ht="18">
      <c r="B9" s="1" t="s">
        <v>36</v>
      </c>
      <c r="C9" s="1"/>
      <c r="D9" s="1"/>
      <c r="E9" s="1"/>
      <c r="F9" s="1"/>
      <c r="G9" s="1"/>
      <c r="H9" s="1"/>
      <c r="I9" s="2"/>
      <c r="J9" s="2"/>
      <c r="K9" s="2"/>
      <c r="L9" s="2"/>
    </row>
    <row r="10" spans="2:12" ht="18">
      <c r="B10" s="1" t="s">
        <v>83</v>
      </c>
      <c r="C10" s="1"/>
      <c r="D10" s="1">
        <v>459442.89</v>
      </c>
      <c r="E10" s="1" t="s">
        <v>0</v>
      </c>
      <c r="F10" s="1"/>
      <c r="G10" s="1"/>
      <c r="H10" s="1"/>
      <c r="I10" s="2"/>
      <c r="J10" s="2"/>
      <c r="K10" s="2"/>
      <c r="L10" s="2"/>
    </row>
    <row r="11" spans="2:12" ht="18">
      <c r="B11" s="1" t="s">
        <v>69</v>
      </c>
      <c r="D11" s="1">
        <f>ROUND((D10*14.3%),2)</f>
        <v>65700.33</v>
      </c>
      <c r="E11" s="1" t="s">
        <v>0</v>
      </c>
      <c r="F11" s="1"/>
      <c r="G11" s="1"/>
      <c r="H11" s="1"/>
      <c r="I11" s="2"/>
      <c r="J11" s="2"/>
      <c r="K11" s="2"/>
      <c r="L11" s="2"/>
    </row>
    <row r="12" spans="2:14" ht="18"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</row>
    <row r="13" spans="2:12" ht="18">
      <c r="B13" s="1" t="s">
        <v>19</v>
      </c>
      <c r="D13" s="1"/>
      <c r="E13" s="1"/>
      <c r="F13" s="1"/>
      <c r="G13" s="1"/>
      <c r="H13" s="1"/>
      <c r="I13" s="2"/>
      <c r="J13" s="2"/>
      <c r="K13" s="2"/>
      <c r="L13" s="2"/>
    </row>
    <row r="14" spans="2:12" ht="18">
      <c r="B14" s="1" t="s">
        <v>62</v>
      </c>
      <c r="F14" s="1"/>
      <c r="G14" s="1"/>
      <c r="H14" s="1"/>
      <c r="I14" s="1"/>
      <c r="J14" s="2"/>
      <c r="K14" s="2"/>
      <c r="L14" s="2"/>
    </row>
    <row r="15" spans="2:12" ht="18">
      <c r="B15" s="1" t="s">
        <v>84</v>
      </c>
      <c r="D15" s="1">
        <f>ROUND((D8*79.6%),2)</f>
        <v>360191.79</v>
      </c>
      <c r="E15" s="1" t="s">
        <v>0</v>
      </c>
      <c r="F15" s="1"/>
      <c r="G15" s="1"/>
      <c r="H15" s="1"/>
      <c r="J15" s="2"/>
      <c r="K15" s="2"/>
      <c r="L15" s="2"/>
    </row>
    <row r="16" spans="2:12" ht="18">
      <c r="B16" s="1" t="s">
        <v>67</v>
      </c>
      <c r="C16" s="1"/>
      <c r="G16" s="1"/>
      <c r="H16" s="1"/>
      <c r="I16" s="1"/>
      <c r="J16" s="2"/>
      <c r="K16" s="2"/>
      <c r="L16" s="2"/>
    </row>
    <row r="17" spans="2:12" ht="18">
      <c r="B17" s="1" t="s">
        <v>64</v>
      </c>
      <c r="D17" s="1">
        <f>ROUND((D8*9.7%),2)</f>
        <v>43892.72</v>
      </c>
      <c r="E17" s="1" t="s">
        <v>0</v>
      </c>
      <c r="F17" s="1"/>
      <c r="G17" s="1"/>
      <c r="H17" s="1"/>
      <c r="I17" s="1"/>
      <c r="J17" s="2"/>
      <c r="K17" s="2"/>
      <c r="L17" s="2"/>
    </row>
    <row r="18" spans="2:8" ht="18">
      <c r="B18" s="1" t="s">
        <v>65</v>
      </c>
      <c r="D18" s="1">
        <f>ROUND((D8*5.9%),2)</f>
        <v>26697.63</v>
      </c>
      <c r="E18" s="1" t="s">
        <v>0</v>
      </c>
      <c r="F18" s="1"/>
      <c r="G18" s="1"/>
      <c r="H18" s="1"/>
    </row>
    <row r="19" spans="2:8" ht="18">
      <c r="B19" s="1" t="s">
        <v>23</v>
      </c>
      <c r="D19" s="1">
        <v>1000</v>
      </c>
      <c r="E19" s="1" t="s">
        <v>0</v>
      </c>
      <c r="F19" s="1"/>
      <c r="G19" s="1"/>
      <c r="H19" s="1"/>
    </row>
    <row r="20" spans="2:8" ht="18">
      <c r="B20" s="1" t="s">
        <v>3</v>
      </c>
      <c r="D20" s="1">
        <v>19200</v>
      </c>
      <c r="E20" s="1" t="s">
        <v>0</v>
      </c>
      <c r="F20" s="1"/>
      <c r="G20" s="1"/>
      <c r="H20" s="1"/>
    </row>
    <row r="21" spans="2:8" ht="18">
      <c r="B21" s="1" t="s">
        <v>163</v>
      </c>
      <c r="D21" s="1">
        <v>1350</v>
      </c>
      <c r="E21" s="1" t="s">
        <v>0</v>
      </c>
      <c r="F21" s="1"/>
      <c r="G21" s="1"/>
      <c r="H21" s="1"/>
    </row>
    <row r="22" spans="2:12" ht="18">
      <c r="B22" s="1" t="s">
        <v>314</v>
      </c>
      <c r="D22" s="1">
        <v>1100</v>
      </c>
      <c r="E22" s="1" t="s">
        <v>0</v>
      </c>
      <c r="G22" s="1"/>
      <c r="H22" s="1"/>
      <c r="I22" s="2"/>
      <c r="L22" s="2"/>
    </row>
    <row r="23" spans="2:9" ht="18">
      <c r="B23" s="1" t="s">
        <v>30</v>
      </c>
      <c r="D23" s="1">
        <f>D15+D19+D20+D21+D22</f>
        <v>382841.79</v>
      </c>
      <c r="E23" s="1" t="s">
        <v>0</v>
      </c>
      <c r="G23" s="1"/>
      <c r="H23" s="1"/>
      <c r="I23" s="2"/>
    </row>
    <row r="24" spans="2:9" ht="18">
      <c r="B24" s="1"/>
      <c r="C24" s="1"/>
      <c r="D24" s="1"/>
      <c r="E24" s="1"/>
      <c r="G24" s="1"/>
      <c r="H24" s="1"/>
      <c r="I24" s="2"/>
    </row>
    <row r="25" spans="2:9" ht="18">
      <c r="B25" s="1" t="s">
        <v>61</v>
      </c>
      <c r="G25" s="1"/>
      <c r="H25" s="1"/>
      <c r="I25" s="1"/>
    </row>
    <row r="26" spans="2:12" ht="18">
      <c r="B26" s="1" t="s">
        <v>176</v>
      </c>
      <c r="D26" s="1">
        <f>D6+D10-D23</f>
        <v>128706.26000000007</v>
      </c>
      <c r="E26" s="1" t="s">
        <v>0</v>
      </c>
      <c r="G26" s="1"/>
      <c r="H26" s="1"/>
      <c r="L26" s="1"/>
    </row>
    <row r="27" spans="2:8" ht="18">
      <c r="B27" s="1"/>
      <c r="G27" s="1"/>
      <c r="H27" s="1"/>
    </row>
    <row r="28" spans="2:8" ht="18">
      <c r="B28" s="1" t="s">
        <v>48</v>
      </c>
      <c r="F28" s="1"/>
      <c r="G28" s="1"/>
      <c r="H28" s="1"/>
    </row>
    <row r="29" spans="2:9" ht="18">
      <c r="B29" s="1" t="s">
        <v>176</v>
      </c>
      <c r="D29" s="1">
        <v>26839.46</v>
      </c>
      <c r="E29" s="1" t="s">
        <v>0</v>
      </c>
      <c r="F29" s="1"/>
      <c r="G29" s="1"/>
      <c r="H29" s="1"/>
      <c r="I29" s="1"/>
    </row>
    <row r="30" spans="2:9" ht="18">
      <c r="B30" s="1"/>
      <c r="C30" s="1"/>
      <c r="D30" s="1"/>
      <c r="E30" s="1"/>
      <c r="F30" s="1"/>
      <c r="G30" s="1"/>
      <c r="H30" s="1"/>
      <c r="I30" s="1"/>
    </row>
    <row r="31" spans="2:8" ht="18">
      <c r="B31" s="1"/>
      <c r="C31" s="1"/>
      <c r="D31" s="1"/>
      <c r="E31" s="1"/>
      <c r="F31" s="1"/>
      <c r="G31" s="1"/>
      <c r="H31" s="1"/>
    </row>
    <row r="32" spans="2:8" ht="18">
      <c r="B32" s="1"/>
      <c r="C32" s="1"/>
      <c r="D32" s="1"/>
      <c r="E32" s="1"/>
      <c r="F32" s="1"/>
      <c r="G32" s="1"/>
      <c r="H32" s="1"/>
    </row>
    <row r="33" spans="2:8" ht="18">
      <c r="B33" s="1"/>
      <c r="C33" s="1"/>
      <c r="D33" s="1"/>
      <c r="E33" s="1"/>
      <c r="F33" s="1"/>
      <c r="G33" s="1"/>
      <c r="H33" s="1"/>
    </row>
    <row r="34" spans="2:8" ht="18">
      <c r="B34" s="2" t="s">
        <v>52</v>
      </c>
      <c r="C34" s="2"/>
      <c r="D34" s="2"/>
      <c r="E34" s="1"/>
      <c r="F34" s="1"/>
      <c r="G34" s="1"/>
      <c r="H34" s="1"/>
    </row>
    <row r="35" spans="2:8" ht="18">
      <c r="B35" s="2"/>
      <c r="C35" s="2"/>
      <c r="D35" s="2"/>
      <c r="E35" s="1"/>
      <c r="F35" s="1"/>
      <c r="G35" s="1"/>
      <c r="H35" s="1"/>
    </row>
    <row r="36" spans="2:8" ht="18">
      <c r="B36" s="2" t="s">
        <v>53</v>
      </c>
      <c r="C36" s="2"/>
      <c r="D36" s="2"/>
      <c r="E36" s="1"/>
      <c r="F36" s="1"/>
      <c r="G36" s="1"/>
      <c r="H36" s="1"/>
    </row>
    <row r="37" spans="2:8" ht="18">
      <c r="B37" s="1"/>
      <c r="D37" s="1"/>
      <c r="E37" s="1"/>
      <c r="F37" s="1"/>
      <c r="G37" s="1"/>
      <c r="H37" s="1"/>
    </row>
    <row r="38" spans="2:8" ht="18">
      <c r="B38" s="1"/>
      <c r="C38" s="1"/>
      <c r="D38" s="1"/>
      <c r="E38" s="1"/>
      <c r="F38" s="1"/>
      <c r="G38" s="1"/>
      <c r="H38" s="1"/>
    </row>
    <row r="41" spans="2:6" ht="18">
      <c r="B41" s="1"/>
      <c r="C41" s="1"/>
      <c r="D41" s="1"/>
      <c r="E41" s="1"/>
      <c r="F41" s="1"/>
    </row>
    <row r="42" spans="2:6" ht="18">
      <c r="B42" s="1"/>
      <c r="D42" s="1"/>
      <c r="E42" s="1"/>
      <c r="F42" s="1"/>
    </row>
    <row r="43" spans="2:6" ht="18">
      <c r="B43" s="1"/>
      <c r="D43" s="1"/>
      <c r="E43" s="1"/>
      <c r="F43" s="1"/>
    </row>
    <row r="44" spans="2:6" ht="18">
      <c r="B44" s="1"/>
      <c r="D44" s="1"/>
      <c r="E44" s="1"/>
      <c r="F44" s="1"/>
    </row>
  </sheetData>
  <sheetProtection/>
  <printOptions/>
  <pageMargins left="0.2" right="0.19" top="0.25" bottom="0.19" header="0.2" footer="0.19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H1" sqref="H1:K16384"/>
    </sheetView>
  </sheetViews>
  <sheetFormatPr defaultColWidth="9.00390625" defaultRowHeight="12.75"/>
  <cols>
    <col min="1" max="1" width="5.75390625" style="0" customWidth="1"/>
    <col min="2" max="2" width="19.75390625" style="0" customWidth="1"/>
    <col min="3" max="3" width="20.00390625" style="0" customWidth="1"/>
    <col min="4" max="4" width="19.00390625" style="0" customWidth="1"/>
    <col min="5" max="5" width="8.25390625" style="0" customWidth="1"/>
    <col min="6" max="6" width="12.875" style="0" customWidth="1"/>
    <col min="7" max="7" width="8.375" style="0" customWidth="1"/>
    <col min="9" max="9" width="14.25390625" style="0" customWidth="1"/>
    <col min="10" max="10" width="12.75390625" style="0" customWidth="1"/>
    <col min="11" max="11" width="13.375" style="0" customWidth="1"/>
  </cols>
  <sheetData>
    <row r="1" spans="2:8" ht="18">
      <c r="B1" s="1"/>
      <c r="C1" s="1"/>
      <c r="D1" s="1"/>
      <c r="E1" s="1"/>
      <c r="F1" s="1"/>
      <c r="H1" s="2"/>
    </row>
    <row r="2" spans="2:11" ht="18">
      <c r="B2" s="1" t="s">
        <v>63</v>
      </c>
      <c r="C2" s="1"/>
      <c r="D2" s="1"/>
      <c r="E2" s="1"/>
      <c r="F2" s="1"/>
      <c r="H2" s="15"/>
      <c r="I2" s="2"/>
      <c r="J2" s="2"/>
      <c r="K2" s="2"/>
    </row>
    <row r="3" spans="2:11" ht="18">
      <c r="B3" s="1" t="s">
        <v>233</v>
      </c>
      <c r="C3" s="1"/>
      <c r="D3" s="1"/>
      <c r="E3" s="1"/>
      <c r="F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H6" s="15"/>
      <c r="I6" s="2"/>
      <c r="J6" s="2"/>
      <c r="K6" s="2"/>
    </row>
    <row r="7" spans="2:11" ht="18">
      <c r="B7" s="1" t="s">
        <v>88</v>
      </c>
      <c r="C7" s="1"/>
      <c r="D7" s="1">
        <v>35294.2</v>
      </c>
      <c r="E7" s="1" t="s">
        <v>0</v>
      </c>
      <c r="F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H8" s="2"/>
      <c r="I8" s="2"/>
      <c r="J8" s="2"/>
      <c r="K8" s="2"/>
    </row>
    <row r="9" spans="2:11" ht="18">
      <c r="B9" s="1" t="s">
        <v>83</v>
      </c>
      <c r="C9" s="1"/>
      <c r="D9" s="1">
        <v>206933.44</v>
      </c>
      <c r="E9" s="1" t="s">
        <v>0</v>
      </c>
      <c r="F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206319.59</v>
      </c>
      <c r="E11" s="1" t="s">
        <v>0</v>
      </c>
      <c r="F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29503.7</v>
      </c>
      <c r="E12" s="1" t="s">
        <v>0</v>
      </c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H13" s="2"/>
      <c r="I13" s="2"/>
      <c r="J13" s="2"/>
      <c r="K13" s="2"/>
    </row>
    <row r="14" spans="2:11" ht="18">
      <c r="B14" s="1" t="s">
        <v>19</v>
      </c>
      <c r="D14" s="1"/>
      <c r="E14" s="1"/>
      <c r="F14" s="1"/>
      <c r="H14" s="1"/>
      <c r="I14" s="2"/>
      <c r="J14" s="2"/>
      <c r="K14" s="2"/>
    </row>
    <row r="15" spans="2:11" ht="18">
      <c r="B15" s="1" t="s">
        <v>62</v>
      </c>
      <c r="F15" s="1"/>
      <c r="I15" s="2"/>
      <c r="J15" s="2"/>
      <c r="K15" s="2"/>
    </row>
    <row r="16" spans="2:11" ht="18">
      <c r="B16" s="1" t="s">
        <v>84</v>
      </c>
      <c r="D16" s="1">
        <f>ROUND((D9*79.6%),2)</f>
        <v>164719.02</v>
      </c>
      <c r="E16" s="1" t="s">
        <v>0</v>
      </c>
      <c r="F16" s="1"/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11" ht="18">
      <c r="B18" s="1" t="s">
        <v>64</v>
      </c>
      <c r="D18" s="1">
        <f>ROUND((D9*9.7%),2)</f>
        <v>20072.54</v>
      </c>
      <c r="E18" s="1" t="s">
        <v>0</v>
      </c>
      <c r="F18" s="1"/>
      <c r="G18" s="1"/>
      <c r="I18" s="2"/>
      <c r="J18" s="2"/>
      <c r="K18" s="2"/>
    </row>
    <row r="19" spans="2:11" ht="18">
      <c r="B19" s="1" t="s">
        <v>65</v>
      </c>
      <c r="D19" s="1">
        <f>ROUND((D9*5.9%),2)</f>
        <v>12209.07</v>
      </c>
      <c r="E19" s="1" t="s">
        <v>0</v>
      </c>
      <c r="F19" s="1"/>
      <c r="G19" s="1"/>
      <c r="H19" s="1"/>
      <c r="I19" s="2"/>
      <c r="J19" s="2"/>
      <c r="K19" s="2"/>
    </row>
    <row r="20" spans="2:11" ht="18">
      <c r="B20" s="1" t="s">
        <v>90</v>
      </c>
      <c r="D20" s="1"/>
      <c r="E20" s="1"/>
      <c r="F20" s="1"/>
      <c r="G20" s="1"/>
      <c r="H20" s="1"/>
      <c r="I20" s="2"/>
      <c r="J20" s="2"/>
      <c r="K20" s="2"/>
    </row>
    <row r="21" spans="2:11" ht="18">
      <c r="B21" s="1" t="s">
        <v>23</v>
      </c>
      <c r="D21" s="1">
        <v>1800</v>
      </c>
      <c r="E21" s="1" t="s">
        <v>0</v>
      </c>
      <c r="F21" s="1"/>
      <c r="G21" s="1"/>
      <c r="H21" s="1"/>
      <c r="I21" s="2"/>
      <c r="J21" s="2"/>
      <c r="K21" s="2"/>
    </row>
    <row r="22" spans="2:11" ht="18">
      <c r="B22" s="1" t="s">
        <v>157</v>
      </c>
      <c r="D22" s="1">
        <v>4727.7</v>
      </c>
      <c r="E22" s="1" t="s">
        <v>0</v>
      </c>
      <c r="F22" s="1"/>
      <c r="G22" s="1"/>
      <c r="H22" s="1"/>
      <c r="I22" s="2"/>
      <c r="J22" s="2"/>
      <c r="K22" s="2"/>
    </row>
    <row r="23" spans="2:8" ht="18">
      <c r="B23" s="1" t="s">
        <v>158</v>
      </c>
      <c r="C23" s="1"/>
      <c r="D23" s="1">
        <v>685.95</v>
      </c>
      <c r="E23" s="1" t="s">
        <v>0</v>
      </c>
      <c r="H23" s="1"/>
    </row>
    <row r="24" spans="2:8" ht="18">
      <c r="B24" s="1" t="s">
        <v>159</v>
      </c>
      <c r="C24" s="1"/>
      <c r="D24" s="1">
        <v>8280</v>
      </c>
      <c r="E24" s="1" t="s">
        <v>0</v>
      </c>
      <c r="H24" s="1"/>
    </row>
    <row r="25" spans="2:8" ht="18">
      <c r="B25" s="1" t="s">
        <v>47</v>
      </c>
      <c r="C25" s="1"/>
      <c r="D25" s="1">
        <f>D16+D21+D22+D23+D24</f>
        <v>180212.67</v>
      </c>
      <c r="E25" s="1" t="s">
        <v>0</v>
      </c>
      <c r="F25" s="1"/>
      <c r="H25" s="1"/>
    </row>
    <row r="26" spans="2:11" ht="18">
      <c r="B26" s="1"/>
      <c r="C26" s="1"/>
      <c r="D26" s="1"/>
      <c r="E26" s="1"/>
      <c r="H26" s="2"/>
      <c r="K26" s="2"/>
    </row>
    <row r="27" spans="2:8" ht="18">
      <c r="B27" s="1" t="s">
        <v>61</v>
      </c>
      <c r="H27" s="2"/>
    </row>
    <row r="28" spans="2:8" ht="18">
      <c r="B28" s="1" t="s">
        <v>176</v>
      </c>
      <c r="D28" s="1">
        <f>D7+D11-D25</f>
        <v>61401.119999999966</v>
      </c>
      <c r="E28" s="1" t="s">
        <v>0</v>
      </c>
      <c r="H28" s="2"/>
    </row>
    <row r="29" spans="2:8" ht="18">
      <c r="B29" s="1"/>
      <c r="H29" s="1"/>
    </row>
    <row r="30" spans="2:11" ht="18">
      <c r="B30" s="1" t="s">
        <v>48</v>
      </c>
      <c r="K30" s="1"/>
    </row>
    <row r="31" spans="2:5" ht="18">
      <c r="B31" s="1" t="s">
        <v>176</v>
      </c>
      <c r="C31" s="13"/>
      <c r="D31" s="1">
        <v>8769.26</v>
      </c>
      <c r="E31" s="1" t="s">
        <v>0</v>
      </c>
    </row>
    <row r="32" spans="2:5" ht="18">
      <c r="B32" s="3"/>
      <c r="C32" s="13"/>
      <c r="D32" s="3"/>
      <c r="E32" s="3"/>
    </row>
    <row r="33" ht="18">
      <c r="H33" s="1"/>
    </row>
    <row r="34" spans="2:8" ht="18">
      <c r="B34" s="1"/>
      <c r="D34" s="1"/>
      <c r="E34" s="1"/>
      <c r="H34" s="1"/>
    </row>
    <row r="35" spans="4:5" ht="18">
      <c r="D35" s="1"/>
      <c r="E35" s="1"/>
    </row>
    <row r="36" spans="2:5" ht="18">
      <c r="B36" t="s">
        <v>57</v>
      </c>
      <c r="D36" s="1"/>
      <c r="E36" s="1"/>
    </row>
    <row r="38" ht="12.75">
      <c r="B38" t="s">
        <v>58</v>
      </c>
    </row>
  </sheetData>
  <sheetProtection/>
  <printOptions/>
  <pageMargins left="0.2" right="0.19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6.75390625" style="0" customWidth="1"/>
    <col min="2" max="2" width="26.00390625" style="0" customWidth="1"/>
    <col min="3" max="3" width="17.375" style="0" customWidth="1"/>
    <col min="4" max="4" width="17.125" style="0" customWidth="1"/>
    <col min="6" max="6" width="14.00390625" style="0" customWidth="1"/>
    <col min="7" max="7" width="8.00390625" style="0" customWidth="1"/>
    <col min="8" max="8" width="10.375" style="0" customWidth="1"/>
    <col min="9" max="9" width="14.125" style="0" customWidth="1"/>
    <col min="10" max="11" width="11.75390625" style="0" customWidth="1"/>
  </cols>
  <sheetData>
    <row r="1" spans="2:8" ht="20.25">
      <c r="B1" s="7"/>
      <c r="C1" s="1"/>
      <c r="D1" s="1"/>
      <c r="E1" s="1"/>
      <c r="F1" s="1"/>
      <c r="G1" s="1"/>
      <c r="H1" s="1"/>
    </row>
    <row r="2" spans="2:11" ht="18">
      <c r="B2" s="1" t="s">
        <v>63</v>
      </c>
      <c r="C2" s="1"/>
      <c r="D2" s="1"/>
      <c r="E2" s="1"/>
      <c r="F2" s="1"/>
      <c r="G2" s="1"/>
      <c r="H2" s="2"/>
      <c r="I2" s="2"/>
      <c r="J2" s="2"/>
      <c r="K2" s="2"/>
    </row>
    <row r="3" spans="2:11" ht="18">
      <c r="B3" s="1" t="s">
        <v>234</v>
      </c>
      <c r="C3" s="1"/>
      <c r="D3" s="1"/>
      <c r="E3" s="1"/>
      <c r="F3" s="1"/>
      <c r="G3" s="1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2"/>
      <c r="I6" s="2"/>
      <c r="J6" s="2"/>
      <c r="K6" s="2"/>
    </row>
    <row r="7" spans="2:11" ht="18">
      <c r="B7" s="1" t="s">
        <v>88</v>
      </c>
      <c r="C7" s="1"/>
      <c r="D7" s="1">
        <v>3109.76</v>
      </c>
      <c r="E7" s="1" t="s">
        <v>0</v>
      </c>
      <c r="F7" s="1"/>
      <c r="G7" s="1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340760.45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327167.26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46784.92</v>
      </c>
      <c r="E12" s="1" t="s">
        <v>0</v>
      </c>
      <c r="F12" s="1"/>
      <c r="G12" s="1"/>
      <c r="H12" s="2"/>
      <c r="I12" s="2"/>
      <c r="J12" s="2"/>
      <c r="K12" s="2"/>
    </row>
    <row r="13" spans="2:11" ht="18">
      <c r="B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 t="s">
        <v>68</v>
      </c>
      <c r="E14" s="1"/>
      <c r="F14" s="1"/>
      <c r="I14" s="2"/>
      <c r="J14" s="2"/>
      <c r="K14" s="2"/>
      <c r="M14" s="2"/>
    </row>
    <row r="15" spans="2:11" ht="18">
      <c r="B15" s="1" t="s">
        <v>62</v>
      </c>
      <c r="F15" s="1"/>
      <c r="I15" s="2"/>
      <c r="J15" s="2"/>
      <c r="K15" s="2"/>
    </row>
    <row r="16" spans="2:11" ht="18">
      <c r="B16" s="1" t="s">
        <v>84</v>
      </c>
      <c r="D16" s="1">
        <f>ROUND((D9*79.6%),2)</f>
        <v>271245.32</v>
      </c>
      <c r="E16" s="1" t="s">
        <v>0</v>
      </c>
      <c r="F16" s="1"/>
      <c r="H16" s="1"/>
      <c r="I16" s="2"/>
      <c r="J16" s="2"/>
      <c r="K16" s="2"/>
    </row>
    <row r="17" spans="2:7" ht="18">
      <c r="B17" s="1" t="s">
        <v>67</v>
      </c>
      <c r="C17" s="1"/>
      <c r="G17" s="1"/>
    </row>
    <row r="18" spans="2:7" ht="18">
      <c r="B18" s="1" t="s">
        <v>64</v>
      </c>
      <c r="D18" s="1">
        <f>ROUND((D9*9.7%),2)</f>
        <v>33053.76</v>
      </c>
      <c r="E18" s="1" t="s">
        <v>0</v>
      </c>
      <c r="F18" s="1"/>
      <c r="G18" s="1"/>
    </row>
    <row r="19" spans="2:7" ht="18">
      <c r="B19" s="1" t="s">
        <v>65</v>
      </c>
      <c r="D19" s="1">
        <f>ROUND((D9*5.9%),2)</f>
        <v>20104.87</v>
      </c>
      <c r="E19" s="1" t="s">
        <v>0</v>
      </c>
      <c r="F19" s="1"/>
      <c r="G19" s="1"/>
    </row>
    <row r="20" spans="2:11" ht="18">
      <c r="B20" s="1" t="s">
        <v>60</v>
      </c>
      <c r="D20" s="1">
        <v>13600</v>
      </c>
      <c r="E20" s="1" t="s">
        <v>0</v>
      </c>
      <c r="F20" s="1"/>
      <c r="G20" s="1"/>
      <c r="H20" s="1"/>
      <c r="I20" s="2"/>
      <c r="J20" s="2"/>
      <c r="K20" s="2"/>
    </row>
    <row r="21" spans="2:8" ht="18">
      <c r="B21" s="1" t="s">
        <v>11</v>
      </c>
      <c r="C21" s="1"/>
      <c r="D21" s="1">
        <v>3120</v>
      </c>
      <c r="E21" s="1" t="s">
        <v>0</v>
      </c>
      <c r="H21" s="1"/>
    </row>
    <row r="22" spans="2:8" ht="18">
      <c r="B22" s="1" t="s">
        <v>3</v>
      </c>
      <c r="D22" s="1">
        <v>30000</v>
      </c>
      <c r="E22" s="1" t="s">
        <v>0</v>
      </c>
      <c r="F22" s="1"/>
      <c r="H22" s="1"/>
    </row>
    <row r="23" spans="2:5" ht="18">
      <c r="B23" s="1" t="s">
        <v>15</v>
      </c>
      <c r="D23" s="1">
        <v>800</v>
      </c>
      <c r="E23" s="1" t="s">
        <v>0</v>
      </c>
    </row>
    <row r="24" spans="2:5" ht="18">
      <c r="B24" s="1" t="s">
        <v>7</v>
      </c>
      <c r="D24" s="1">
        <v>3600</v>
      </c>
      <c r="E24" s="1" t="s">
        <v>0</v>
      </c>
    </row>
    <row r="25" spans="2:6" ht="18">
      <c r="B25" s="1" t="s">
        <v>47</v>
      </c>
      <c r="C25" s="1"/>
      <c r="D25" s="1">
        <f>D16+D20+D21+D22+D23+D24</f>
        <v>322365.32</v>
      </c>
      <c r="E25" s="1" t="s">
        <v>0</v>
      </c>
      <c r="F25" s="1"/>
    </row>
    <row r="26" spans="6:8" ht="18">
      <c r="F26" s="1"/>
      <c r="H26" s="2"/>
    </row>
    <row r="27" spans="2:6" ht="18">
      <c r="B27" s="1" t="s">
        <v>61</v>
      </c>
      <c r="F27" s="1"/>
    </row>
    <row r="28" spans="2:6" ht="18">
      <c r="B28" s="1" t="s">
        <v>176</v>
      </c>
      <c r="D28" s="1">
        <f>D7+D11-D25</f>
        <v>7911.700000000012</v>
      </c>
      <c r="E28" s="1" t="s">
        <v>0</v>
      </c>
      <c r="F28" s="1"/>
    </row>
    <row r="29" spans="2:6" ht="18">
      <c r="B29" s="1"/>
      <c r="F29" s="1"/>
    </row>
    <row r="30" spans="2:7" ht="18">
      <c r="B30" s="1" t="s">
        <v>48</v>
      </c>
      <c r="F30" s="1"/>
      <c r="G30" s="1"/>
    </row>
    <row r="31" spans="2:5" ht="18">
      <c r="B31" s="1" t="s">
        <v>176</v>
      </c>
      <c r="C31" s="13"/>
      <c r="D31" s="1">
        <v>79863.07</v>
      </c>
      <c r="E31" s="1" t="s">
        <v>0</v>
      </c>
    </row>
    <row r="32" spans="2:7" s="1" customFormat="1" ht="18">
      <c r="B32" s="3"/>
      <c r="C32" s="13"/>
      <c r="D32" s="3"/>
      <c r="E32" s="3"/>
      <c r="F32"/>
      <c r="G32"/>
    </row>
    <row r="33" ht="12.75">
      <c r="B33" t="s">
        <v>57</v>
      </c>
    </row>
    <row r="35" ht="12.75">
      <c r="B35" t="s">
        <v>58</v>
      </c>
    </row>
  </sheetData>
  <sheetProtection/>
  <printOptions/>
  <pageMargins left="0.19" right="0.19" top="0.2" bottom="1" header="0.2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H1">
      <selection activeCell="H1" sqref="H1:T16384"/>
    </sheetView>
  </sheetViews>
  <sheetFormatPr defaultColWidth="9.00390625" defaultRowHeight="12.75"/>
  <cols>
    <col min="1" max="1" width="5.75390625" style="0" customWidth="1"/>
    <col min="2" max="2" width="19.75390625" style="0" customWidth="1"/>
    <col min="3" max="3" width="20.00390625" style="0" customWidth="1"/>
    <col min="4" max="4" width="19.00390625" style="0" customWidth="1"/>
    <col min="5" max="5" width="8.25390625" style="0" customWidth="1"/>
    <col min="6" max="6" width="12.875" style="0" customWidth="1"/>
    <col min="7" max="7" width="8.375" style="0" customWidth="1"/>
    <col min="9" max="9" width="14.25390625" style="0" customWidth="1"/>
    <col min="10" max="10" width="12.75390625" style="0" customWidth="1"/>
    <col min="11" max="11" width="13.375" style="0" customWidth="1"/>
    <col min="12" max="12" width="11.625" style="0" customWidth="1"/>
  </cols>
  <sheetData>
    <row r="1" spans="2:8" ht="18">
      <c r="B1" s="1"/>
      <c r="C1" s="1"/>
      <c r="D1" s="1"/>
      <c r="E1" s="1"/>
      <c r="F1" s="1"/>
      <c r="H1" s="2"/>
    </row>
    <row r="2" spans="2:11" ht="18">
      <c r="B2" s="1" t="s">
        <v>63</v>
      </c>
      <c r="C2" s="1"/>
      <c r="D2" s="1"/>
      <c r="E2" s="1"/>
      <c r="F2" s="1"/>
      <c r="H2" s="15"/>
      <c r="I2" s="2"/>
      <c r="J2" s="2"/>
      <c r="K2" s="2"/>
    </row>
    <row r="3" spans="2:11" ht="18">
      <c r="B3" s="1" t="s">
        <v>235</v>
      </c>
      <c r="C3" s="1"/>
      <c r="D3" s="1"/>
      <c r="E3" s="1"/>
      <c r="F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H6" s="2"/>
      <c r="I6" s="2"/>
      <c r="J6" s="2"/>
      <c r="K6" s="2"/>
    </row>
    <row r="7" spans="2:11" ht="18">
      <c r="B7" s="1" t="s">
        <v>88</v>
      </c>
      <c r="C7" s="1"/>
      <c r="D7" s="1">
        <v>-3780.71</v>
      </c>
      <c r="E7" s="1" t="s">
        <v>0</v>
      </c>
      <c r="F7" s="1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H8" s="2"/>
      <c r="I8" s="2"/>
      <c r="J8" s="2"/>
      <c r="K8" s="2"/>
    </row>
    <row r="9" spans="2:11" ht="18">
      <c r="B9" s="1" t="s">
        <v>83</v>
      </c>
      <c r="C9" s="1"/>
      <c r="D9" s="1">
        <v>62935.42</v>
      </c>
      <c r="E9" s="1" t="s">
        <v>0</v>
      </c>
      <c r="F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61625.96</v>
      </c>
      <c r="E11" s="1" t="s">
        <v>0</v>
      </c>
      <c r="F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8812.51</v>
      </c>
      <c r="E12" s="1" t="s">
        <v>0</v>
      </c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H13" s="2"/>
      <c r="I13" s="2"/>
      <c r="J13" s="2"/>
      <c r="K13" s="2"/>
    </row>
    <row r="14" spans="2:11" ht="18">
      <c r="B14" s="1" t="s">
        <v>19</v>
      </c>
      <c r="D14" s="1"/>
      <c r="E14" s="1"/>
      <c r="F14" s="1"/>
      <c r="H14" s="2"/>
      <c r="I14" s="2"/>
      <c r="J14" s="2"/>
      <c r="K14" s="2"/>
    </row>
    <row r="15" spans="2:11" ht="18">
      <c r="B15" s="1" t="s">
        <v>62</v>
      </c>
      <c r="F15" s="1"/>
      <c r="I15" s="2"/>
      <c r="J15" s="2"/>
      <c r="K15" s="2"/>
    </row>
    <row r="16" spans="2:11" ht="18">
      <c r="B16" s="1" t="s">
        <v>84</v>
      </c>
      <c r="D16" s="1">
        <f>ROUND((D9*69.9%),2)</f>
        <v>43991.86</v>
      </c>
      <c r="E16" s="1" t="s">
        <v>0</v>
      </c>
      <c r="F16" s="1"/>
      <c r="H16" s="1"/>
      <c r="I16" s="2"/>
      <c r="J16" s="2"/>
      <c r="K16" s="2"/>
    </row>
    <row r="17" spans="2:7" ht="18">
      <c r="B17" s="1" t="s">
        <v>67</v>
      </c>
      <c r="C17" s="1"/>
      <c r="G17" s="1"/>
    </row>
    <row r="18" spans="2:7" ht="18">
      <c r="B18" s="1" t="s">
        <v>64</v>
      </c>
      <c r="D18" s="1">
        <v>548.86</v>
      </c>
      <c r="E18" s="1" t="s">
        <v>0</v>
      </c>
      <c r="F18" s="1"/>
      <c r="G18" s="1"/>
    </row>
    <row r="19" spans="2:7" ht="18">
      <c r="B19" s="1" t="s">
        <v>65</v>
      </c>
      <c r="D19" s="1"/>
      <c r="E19" s="1" t="s">
        <v>0</v>
      </c>
      <c r="F19" s="1"/>
      <c r="G19" s="1"/>
    </row>
    <row r="20" spans="2:11" ht="18">
      <c r="B20" s="1"/>
      <c r="D20" s="1"/>
      <c r="E20" s="1"/>
      <c r="F20" s="1"/>
      <c r="G20" s="1"/>
      <c r="H20" s="1"/>
      <c r="I20" s="2"/>
      <c r="J20" s="2"/>
      <c r="K20" s="2"/>
    </row>
    <row r="21" spans="2:8" ht="18">
      <c r="B21" s="1" t="s">
        <v>126</v>
      </c>
      <c r="C21" s="1"/>
      <c r="D21" s="1">
        <v>2000</v>
      </c>
      <c r="E21" s="1" t="s">
        <v>0</v>
      </c>
      <c r="F21" s="1"/>
      <c r="H21" s="1"/>
    </row>
    <row r="22" spans="2:8" ht="18">
      <c r="B22" s="1"/>
      <c r="C22" s="1"/>
      <c r="D22" s="1"/>
      <c r="E22" s="1"/>
      <c r="F22" s="1"/>
      <c r="H22" s="1"/>
    </row>
    <row r="23" spans="2:11" ht="18">
      <c r="B23" s="1"/>
      <c r="C23" s="1"/>
      <c r="D23" s="1"/>
      <c r="E23" s="1"/>
      <c r="H23" s="1"/>
      <c r="K23" s="2"/>
    </row>
    <row r="24" spans="2:8" ht="18">
      <c r="B24" s="1"/>
      <c r="C24" s="1"/>
      <c r="D24" s="1"/>
      <c r="E24" s="1"/>
      <c r="H24" s="1"/>
    </row>
    <row r="25" spans="2:8" ht="18">
      <c r="B25" s="1" t="s">
        <v>47</v>
      </c>
      <c r="C25" s="1"/>
      <c r="D25" s="1">
        <f>D16+D18+D21</f>
        <v>46540.72</v>
      </c>
      <c r="E25" s="1" t="s">
        <v>0</v>
      </c>
      <c r="F25" s="1"/>
      <c r="H25" s="1"/>
    </row>
    <row r="26" spans="2:11" ht="18">
      <c r="B26" s="1"/>
      <c r="C26" s="1"/>
      <c r="D26" s="1"/>
      <c r="E26" s="1"/>
      <c r="H26" s="2"/>
      <c r="K26" s="2"/>
    </row>
    <row r="27" spans="2:8" ht="18">
      <c r="B27" s="1" t="s">
        <v>61</v>
      </c>
      <c r="H27" s="2"/>
    </row>
    <row r="28" spans="2:8" ht="18">
      <c r="B28" s="1" t="s">
        <v>176</v>
      </c>
      <c r="D28" s="1">
        <f>D7+D11-D25</f>
        <v>11304.529999999999</v>
      </c>
      <c r="E28" s="1" t="s">
        <v>0</v>
      </c>
      <c r="H28" s="2"/>
    </row>
    <row r="29" spans="2:8" ht="18">
      <c r="B29" s="1"/>
      <c r="H29" s="1"/>
    </row>
    <row r="30" spans="2:11" ht="18">
      <c r="B30" s="1" t="s">
        <v>48</v>
      </c>
      <c r="K30" s="1"/>
    </row>
    <row r="31" spans="2:12" ht="18">
      <c r="B31" s="1" t="s">
        <v>176</v>
      </c>
      <c r="C31" s="13"/>
      <c r="D31" s="1">
        <v>4167.83</v>
      </c>
      <c r="E31" s="1" t="s">
        <v>0</v>
      </c>
      <c r="L31" s="1"/>
    </row>
    <row r="32" spans="2:5" ht="18">
      <c r="B32" s="3"/>
      <c r="C32" s="13"/>
      <c r="D32" s="3"/>
      <c r="E32" s="3"/>
    </row>
    <row r="33" ht="18">
      <c r="H33" s="1"/>
    </row>
    <row r="34" spans="2:8" ht="18">
      <c r="B34" s="1"/>
      <c r="D34" s="1"/>
      <c r="E34" s="1"/>
      <c r="H34" s="1"/>
    </row>
    <row r="35" spans="4:5" ht="18">
      <c r="D35" s="1"/>
      <c r="E35" s="1"/>
    </row>
    <row r="36" spans="2:5" ht="18">
      <c r="B36" t="s">
        <v>57</v>
      </c>
      <c r="D36" s="1"/>
      <c r="E36" s="1"/>
    </row>
    <row r="38" ht="12.75">
      <c r="B38" t="s">
        <v>58</v>
      </c>
    </row>
  </sheetData>
  <sheetProtection/>
  <printOptions/>
  <pageMargins left="0.31" right="0.3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M102"/>
  <sheetViews>
    <sheetView zoomScalePageLayoutView="0" workbookViewId="0" topLeftCell="A1">
      <selection activeCell="H1" sqref="H1:P16384"/>
    </sheetView>
  </sheetViews>
  <sheetFormatPr defaultColWidth="9.00390625" defaultRowHeight="12.75"/>
  <cols>
    <col min="1" max="1" width="4.125" style="0" customWidth="1"/>
    <col min="2" max="2" width="20.125" style="0" customWidth="1"/>
    <col min="3" max="3" width="21.375" style="0" customWidth="1"/>
    <col min="4" max="4" width="16.375" style="0" customWidth="1"/>
    <col min="5" max="6" width="13.25390625" style="0" customWidth="1"/>
    <col min="7" max="7" width="7.875" style="0" customWidth="1"/>
    <col min="8" max="8" width="9.25390625" style="0" customWidth="1"/>
    <col min="9" max="9" width="10.625" style="0" customWidth="1"/>
    <col min="10" max="10" width="14.25390625" style="0" customWidth="1"/>
    <col min="11" max="11" width="12.75390625" style="0" customWidth="1"/>
    <col min="12" max="12" width="13.375" style="0" customWidth="1"/>
  </cols>
  <sheetData>
    <row r="1" ht="12.75"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236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2"/>
      <c r="I5" s="2"/>
      <c r="J5" s="2"/>
      <c r="K5" s="2"/>
    </row>
    <row r="6" spans="2:13" ht="20.25">
      <c r="B6" s="7"/>
      <c r="C6" s="1"/>
      <c r="D6" s="1"/>
      <c r="E6" s="1"/>
      <c r="F6" s="1"/>
      <c r="G6" s="1"/>
      <c r="H6" s="2"/>
      <c r="I6" s="2"/>
      <c r="J6" s="2"/>
      <c r="K6" s="2"/>
      <c r="M6" s="2"/>
    </row>
    <row r="7" spans="2:12" ht="18">
      <c r="B7" s="1" t="s">
        <v>88</v>
      </c>
      <c r="C7" s="1"/>
      <c r="D7" s="1">
        <v>-15293.16</v>
      </c>
      <c r="E7" s="1" t="s">
        <v>0</v>
      </c>
      <c r="F7" s="1"/>
      <c r="G7" s="1"/>
      <c r="H7" s="2"/>
      <c r="I7" s="2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  <c r="L8" s="2"/>
    </row>
    <row r="9" spans="2:12" ht="18">
      <c r="B9" s="1" t="s">
        <v>83</v>
      </c>
      <c r="C9" s="1"/>
      <c r="D9" s="1">
        <v>256998.49</v>
      </c>
      <c r="E9" s="1" t="s">
        <v>0</v>
      </c>
      <c r="F9" s="1"/>
      <c r="G9" s="1"/>
      <c r="H9" s="2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  <c r="L10" s="2"/>
    </row>
    <row r="11" spans="2:12" ht="18">
      <c r="B11" s="1" t="s">
        <v>83</v>
      </c>
      <c r="C11" s="1"/>
      <c r="D11" s="1">
        <v>247265.2</v>
      </c>
      <c r="E11" s="1" t="s">
        <v>0</v>
      </c>
      <c r="F11" s="1"/>
      <c r="G11" s="1"/>
      <c r="H11" s="2"/>
      <c r="I11" s="2"/>
      <c r="J11" s="2"/>
      <c r="K11" s="2"/>
      <c r="L11" s="2"/>
    </row>
    <row r="12" spans="2:12" ht="18">
      <c r="B12" s="1" t="s">
        <v>69</v>
      </c>
      <c r="D12" s="1">
        <f>ROUND((D11*14.3%),2)</f>
        <v>35358.92</v>
      </c>
      <c r="E12" s="1" t="s">
        <v>0</v>
      </c>
      <c r="F12" s="1"/>
      <c r="G12" s="1"/>
      <c r="H12" s="2"/>
      <c r="I12" s="2"/>
      <c r="J12" s="2"/>
      <c r="K12" s="2"/>
      <c r="L12" s="2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11" ht="18">
      <c r="B14" s="1" t="s">
        <v>19</v>
      </c>
      <c r="D14" s="1"/>
      <c r="E14" s="1"/>
      <c r="F14" s="1"/>
      <c r="I14" s="2"/>
      <c r="J14" s="2"/>
      <c r="K14" s="2"/>
    </row>
    <row r="15" spans="2:11" ht="18">
      <c r="B15" s="1" t="s">
        <v>62</v>
      </c>
      <c r="F15" s="1"/>
      <c r="I15" s="2"/>
      <c r="J15" s="2"/>
      <c r="K15" s="2"/>
    </row>
    <row r="16" spans="2:12" ht="18">
      <c r="B16" s="1" t="s">
        <v>84</v>
      </c>
      <c r="D16" s="1">
        <f>ROUND((D9*79.6%),2)</f>
        <v>204570.8</v>
      </c>
      <c r="E16" s="1" t="s">
        <v>0</v>
      </c>
      <c r="F16" s="1"/>
      <c r="H16" s="1"/>
      <c r="I16" s="2"/>
      <c r="J16" s="2"/>
      <c r="K16" s="2"/>
      <c r="L16" s="2"/>
    </row>
    <row r="17" spans="2:12" ht="18">
      <c r="B17" s="1" t="s">
        <v>67</v>
      </c>
      <c r="C17" s="1"/>
      <c r="G17" s="1"/>
      <c r="H17" s="1"/>
      <c r="I17" s="2"/>
      <c r="J17" s="2"/>
      <c r="K17" s="2"/>
      <c r="L17" s="2"/>
    </row>
    <row r="18" spans="2:12" ht="18">
      <c r="B18" s="1" t="s">
        <v>64</v>
      </c>
      <c r="D18" s="1">
        <f>ROUND((D9*9.7%),2)</f>
        <v>24928.85</v>
      </c>
      <c r="E18" s="1" t="s">
        <v>0</v>
      </c>
      <c r="F18" s="1"/>
      <c r="G18" s="1"/>
      <c r="H18" s="1"/>
      <c r="I18" s="1"/>
      <c r="L18" s="2"/>
    </row>
    <row r="19" spans="2:12" ht="18">
      <c r="B19" s="1" t="s">
        <v>65</v>
      </c>
      <c r="D19" s="1">
        <f>ROUND((D9*5.9%),2)</f>
        <v>15162.91</v>
      </c>
      <c r="E19" s="1" t="s">
        <v>0</v>
      </c>
      <c r="F19" s="1"/>
      <c r="G19" s="1"/>
      <c r="L19" s="2"/>
    </row>
    <row r="20" spans="2:12" ht="18">
      <c r="B20" s="1" t="s">
        <v>162</v>
      </c>
      <c r="D20" s="1">
        <v>10000</v>
      </c>
      <c r="E20" s="1" t="s">
        <v>0</v>
      </c>
      <c r="F20" s="1"/>
      <c r="G20" s="1"/>
      <c r="L20" s="2"/>
    </row>
    <row r="21" spans="2:6" ht="18">
      <c r="B21" s="1"/>
      <c r="C21" s="1"/>
      <c r="D21" s="1"/>
      <c r="E21" s="1"/>
      <c r="F21" s="1"/>
    </row>
    <row r="22" spans="2:9" ht="18">
      <c r="B22" s="1"/>
      <c r="C22" s="1"/>
      <c r="D22" s="1"/>
      <c r="E22" s="1"/>
      <c r="F22" s="1"/>
      <c r="H22" s="1"/>
      <c r="I22" s="1"/>
    </row>
    <row r="23" spans="2:12" ht="18">
      <c r="B23" s="1"/>
      <c r="C23" s="1"/>
      <c r="D23" s="1"/>
      <c r="E23" s="1"/>
      <c r="F23" s="1"/>
      <c r="I23" s="1"/>
      <c r="L23" s="2"/>
    </row>
    <row r="24" spans="2:9" ht="18">
      <c r="B24" s="1"/>
      <c r="C24" s="1"/>
      <c r="D24" s="1"/>
      <c r="E24" s="1"/>
      <c r="F24" s="1"/>
      <c r="I24" s="1"/>
    </row>
    <row r="25" spans="2:9" ht="18">
      <c r="B25" s="1"/>
      <c r="C25" s="1"/>
      <c r="D25" s="1"/>
      <c r="E25" s="1"/>
      <c r="F25" s="1"/>
      <c r="I25" s="1"/>
    </row>
    <row r="26" spans="2:5" ht="18">
      <c r="B26" s="1"/>
      <c r="C26" s="1"/>
      <c r="D26" s="1"/>
      <c r="E26" s="1"/>
    </row>
    <row r="27" spans="2:6" ht="18">
      <c r="B27" s="1"/>
      <c r="C27" s="1"/>
      <c r="D27" s="1"/>
      <c r="E27" s="1"/>
      <c r="F27" s="1"/>
    </row>
    <row r="28" spans="2:6" ht="18">
      <c r="B28" s="1"/>
      <c r="C28" s="1"/>
      <c r="D28" s="1"/>
      <c r="E28" s="1"/>
      <c r="F28" s="1"/>
    </row>
    <row r="29" spans="2:5" ht="18">
      <c r="B29" s="1" t="s">
        <v>47</v>
      </c>
      <c r="C29" s="1"/>
      <c r="D29" s="1">
        <f>D16+D20</f>
        <v>214570.8</v>
      </c>
      <c r="E29" s="1" t="s">
        <v>0</v>
      </c>
    </row>
    <row r="31" ht="18">
      <c r="B31" s="1" t="s">
        <v>61</v>
      </c>
    </row>
    <row r="32" spans="2:5" ht="18">
      <c r="B32" s="1" t="s">
        <v>176</v>
      </c>
      <c r="D32" s="1">
        <f>D7+D11-D29</f>
        <v>17401.24000000002</v>
      </c>
      <c r="E32" s="1" t="s">
        <v>0</v>
      </c>
    </row>
    <row r="33" ht="18">
      <c r="B33" s="1"/>
    </row>
    <row r="34" ht="18">
      <c r="B34" s="1" t="s">
        <v>48</v>
      </c>
    </row>
    <row r="35" spans="2:5" ht="18">
      <c r="B35" s="1" t="s">
        <v>176</v>
      </c>
      <c r="D35" s="1">
        <v>33100.4</v>
      </c>
      <c r="E35" s="1" t="s">
        <v>0</v>
      </c>
    </row>
    <row r="36" spans="2:5" ht="18">
      <c r="B36" s="1"/>
      <c r="D36" s="1"/>
      <c r="E36" s="1"/>
    </row>
    <row r="38" ht="12.75">
      <c r="B38" t="s">
        <v>57</v>
      </c>
    </row>
    <row r="40" ht="12.75">
      <c r="B40" t="s">
        <v>58</v>
      </c>
    </row>
    <row r="56" spans="2:8" ht="18">
      <c r="B56" s="1" t="s">
        <v>31</v>
      </c>
      <c r="C56" s="1"/>
      <c r="D56" s="1"/>
      <c r="G56" s="1"/>
      <c r="H56" s="1"/>
    </row>
    <row r="57" spans="2:8" ht="18">
      <c r="B57" s="1" t="s">
        <v>38</v>
      </c>
      <c r="C57" s="1"/>
      <c r="D57" s="1"/>
      <c r="G57" s="1"/>
      <c r="H57" s="1"/>
    </row>
    <row r="58" spans="2:8" ht="18">
      <c r="B58" s="1" t="s">
        <v>32</v>
      </c>
      <c r="C58" s="1"/>
      <c r="D58" s="1"/>
      <c r="G58" s="1"/>
      <c r="H58" s="1"/>
    </row>
    <row r="59" spans="2:8" ht="18">
      <c r="B59" s="1" t="s">
        <v>33</v>
      </c>
      <c r="C59" s="1"/>
      <c r="D59" s="1"/>
      <c r="E59" s="1"/>
      <c r="F59" s="1"/>
      <c r="G59" s="1"/>
      <c r="H59" s="1"/>
    </row>
    <row r="60" spans="2:8" ht="20.25">
      <c r="B60" s="7"/>
      <c r="C60" s="1"/>
      <c r="D60" s="1"/>
      <c r="E60" s="1"/>
      <c r="F60" s="1"/>
      <c r="G60" s="1"/>
      <c r="H60" s="1"/>
    </row>
    <row r="61" spans="2:8" ht="20.25">
      <c r="B61" s="12" t="s">
        <v>44</v>
      </c>
      <c r="C61" s="3"/>
      <c r="D61" s="1"/>
      <c r="E61" s="1"/>
      <c r="F61" s="1"/>
      <c r="G61" s="1"/>
      <c r="H61" s="1"/>
    </row>
    <row r="62" spans="2:8" ht="20.25">
      <c r="B62" s="12" t="s">
        <v>41</v>
      </c>
      <c r="C62" s="1"/>
      <c r="D62" s="1">
        <v>-42617.5</v>
      </c>
      <c r="E62" s="1" t="s">
        <v>0</v>
      </c>
      <c r="F62" s="1"/>
      <c r="G62" s="1"/>
      <c r="H62" s="1"/>
    </row>
    <row r="63" spans="2:8" ht="20.25">
      <c r="B63" s="12"/>
      <c r="C63" s="1"/>
      <c r="D63" s="1"/>
      <c r="E63" s="1"/>
      <c r="F63" s="1"/>
      <c r="G63" s="1"/>
      <c r="H63" s="1"/>
    </row>
    <row r="64" spans="2:8" ht="18">
      <c r="B64" s="1" t="s">
        <v>34</v>
      </c>
      <c r="C64" s="1"/>
      <c r="D64" s="1"/>
      <c r="E64" s="1"/>
      <c r="F64" s="1"/>
      <c r="G64" s="1"/>
      <c r="H64" s="1"/>
    </row>
    <row r="65" spans="2:8" ht="18">
      <c r="B65" s="1" t="s">
        <v>35</v>
      </c>
      <c r="C65" s="1"/>
      <c r="D65" s="1">
        <v>186766.18</v>
      </c>
      <c r="E65" s="1" t="s">
        <v>0</v>
      </c>
      <c r="F65" s="1"/>
      <c r="G65" s="1"/>
      <c r="H65" s="1"/>
    </row>
    <row r="66" spans="2:8" ht="18">
      <c r="B66" s="1"/>
      <c r="C66" s="1"/>
      <c r="D66" s="1"/>
      <c r="E66" s="1"/>
      <c r="F66" s="1"/>
      <c r="G66" s="1"/>
      <c r="H66" s="1"/>
    </row>
    <row r="67" spans="2:8" ht="18">
      <c r="B67" s="1" t="s">
        <v>36</v>
      </c>
      <c r="C67" s="1"/>
      <c r="D67" s="1"/>
      <c r="E67" s="1"/>
      <c r="F67" s="1"/>
      <c r="G67" s="1"/>
      <c r="H67" s="1"/>
    </row>
    <row r="68" spans="2:8" ht="18">
      <c r="B68" s="1" t="s">
        <v>35</v>
      </c>
      <c r="C68" s="1"/>
      <c r="D68" s="1">
        <v>154381.09</v>
      </c>
      <c r="E68" s="1" t="s">
        <v>0</v>
      </c>
      <c r="F68" s="1"/>
      <c r="G68" s="1"/>
      <c r="H68" s="1"/>
    </row>
    <row r="69" spans="2:8" ht="18">
      <c r="B69" s="1"/>
      <c r="C69" s="1"/>
      <c r="D69" s="1"/>
      <c r="E69" s="1"/>
      <c r="F69" s="1"/>
      <c r="G69" s="1"/>
      <c r="H69" s="1"/>
    </row>
    <row r="70" spans="2:8" ht="18">
      <c r="B70" s="1" t="s">
        <v>37</v>
      </c>
      <c r="C70" s="1"/>
      <c r="D70" s="1"/>
      <c r="E70" s="1"/>
      <c r="F70" s="1"/>
      <c r="G70" s="1"/>
      <c r="H70" s="1"/>
    </row>
    <row r="71" spans="2:8" ht="18">
      <c r="B71" s="1" t="s">
        <v>35</v>
      </c>
      <c r="C71" s="1"/>
      <c r="D71" s="1">
        <f>D65-D68</f>
        <v>32385.089999999997</v>
      </c>
      <c r="E71" s="1" t="s">
        <v>0</v>
      </c>
      <c r="F71" s="1"/>
      <c r="G71" s="1"/>
      <c r="H71" s="1"/>
    </row>
    <row r="72" spans="2:8" ht="18">
      <c r="B72" s="1"/>
      <c r="C72" s="1"/>
      <c r="D72" s="1"/>
      <c r="E72" s="1"/>
      <c r="F72" s="1"/>
      <c r="G72" s="1"/>
      <c r="H72" s="1"/>
    </row>
    <row r="73" spans="2:8" ht="18">
      <c r="B73" s="1" t="s">
        <v>5</v>
      </c>
      <c r="C73" s="1"/>
      <c r="D73" s="1"/>
      <c r="E73" s="1"/>
      <c r="F73" s="1"/>
      <c r="G73" s="1"/>
      <c r="H73" s="1"/>
    </row>
    <row r="74" spans="2:8" ht="18">
      <c r="B74" s="1" t="s">
        <v>25</v>
      </c>
      <c r="C74" s="1"/>
      <c r="D74" s="1">
        <f>ROUND((D65*15.8%),2)</f>
        <v>29509.06</v>
      </c>
      <c r="E74" s="1" t="s">
        <v>0</v>
      </c>
      <c r="F74" s="1"/>
      <c r="G74" s="1"/>
      <c r="H74" s="1"/>
    </row>
    <row r="75" spans="2:8" ht="18">
      <c r="B75" s="1"/>
      <c r="C75" s="1"/>
      <c r="D75" s="1"/>
      <c r="E75" s="1"/>
      <c r="F75" s="1"/>
      <c r="G75" s="1"/>
      <c r="H75" s="1"/>
    </row>
    <row r="76" spans="2:8" ht="18">
      <c r="B76" s="1" t="s">
        <v>6</v>
      </c>
      <c r="C76" s="1"/>
      <c r="D76" s="1"/>
      <c r="E76" s="1"/>
      <c r="F76" s="1"/>
      <c r="G76" s="1"/>
      <c r="H76" s="1"/>
    </row>
    <row r="77" spans="2:8" ht="18">
      <c r="B77" s="1" t="s">
        <v>25</v>
      </c>
      <c r="C77" s="1"/>
      <c r="D77" s="1">
        <f>ROUND((D68*15.8%),2)</f>
        <v>24392.21</v>
      </c>
      <c r="E77" s="1" t="s">
        <v>0</v>
      </c>
      <c r="F77" s="1"/>
      <c r="G77" s="1"/>
      <c r="H77" s="1"/>
    </row>
    <row r="78" spans="2:8" ht="18">
      <c r="B78" s="1"/>
      <c r="C78" s="1"/>
      <c r="D78" s="1"/>
      <c r="E78" s="1"/>
      <c r="F78" s="1"/>
      <c r="G78" s="1"/>
      <c r="H78" s="1"/>
    </row>
    <row r="79" spans="2:8" ht="18">
      <c r="B79" s="1" t="s">
        <v>8</v>
      </c>
      <c r="C79" s="1"/>
      <c r="D79" s="1"/>
      <c r="E79" s="1"/>
      <c r="F79" s="1"/>
      <c r="G79" s="1"/>
      <c r="H79" s="1"/>
    </row>
    <row r="80" spans="2:8" ht="18">
      <c r="B80" s="1" t="s">
        <v>9</v>
      </c>
      <c r="C80" s="1"/>
      <c r="D80" s="1"/>
      <c r="E80" s="1"/>
      <c r="F80" s="1"/>
      <c r="G80" s="1"/>
      <c r="H80" s="1"/>
    </row>
    <row r="81" spans="2:8" ht="18">
      <c r="B81" s="1" t="s">
        <v>25</v>
      </c>
      <c r="C81" s="1"/>
      <c r="D81" s="1">
        <f>ROUND(D65*7.2%,2)</f>
        <v>13447.16</v>
      </c>
      <c r="E81" s="1" t="s">
        <v>0</v>
      </c>
      <c r="F81" s="1"/>
      <c r="G81" s="1"/>
      <c r="H81" s="1"/>
    </row>
    <row r="82" spans="2:8" ht="18">
      <c r="B82" s="1"/>
      <c r="C82" s="1"/>
      <c r="D82" s="1"/>
      <c r="E82" s="1"/>
      <c r="F82" s="1"/>
      <c r="G82" s="1"/>
      <c r="H82" s="1"/>
    </row>
    <row r="83" spans="2:8" ht="18">
      <c r="B83" s="1" t="s">
        <v>10</v>
      </c>
      <c r="C83" s="1"/>
      <c r="D83" s="1"/>
      <c r="E83" s="1"/>
      <c r="F83" s="1"/>
      <c r="G83" s="1"/>
      <c r="H83" s="1"/>
    </row>
    <row r="84" spans="2:8" ht="18">
      <c r="B84" s="1" t="s">
        <v>9</v>
      </c>
      <c r="C84" s="1"/>
      <c r="D84" s="1"/>
      <c r="E84" s="1"/>
      <c r="F84" s="1"/>
      <c r="G84" s="1"/>
      <c r="H84" s="1"/>
    </row>
    <row r="85" spans="2:8" ht="18">
      <c r="B85" s="1" t="s">
        <v>25</v>
      </c>
      <c r="C85" s="1"/>
      <c r="D85" s="1">
        <f>ROUND(D68*7.2%,2)</f>
        <v>11115.44</v>
      </c>
      <c r="E85" s="1" t="s">
        <v>0</v>
      </c>
      <c r="F85" s="1"/>
      <c r="G85" s="1"/>
      <c r="H85" s="1"/>
    </row>
    <row r="86" spans="2:8" ht="18">
      <c r="B86" s="1"/>
      <c r="C86" s="1"/>
      <c r="D86" s="1"/>
      <c r="E86" s="1"/>
      <c r="F86" s="1"/>
      <c r="G86" s="1"/>
      <c r="H86" s="1"/>
    </row>
    <row r="87" spans="2:8" ht="18">
      <c r="B87" s="1" t="s">
        <v>39</v>
      </c>
      <c r="C87" s="1"/>
      <c r="D87" s="1"/>
      <c r="E87" s="1"/>
      <c r="F87" s="1"/>
      <c r="G87" s="1"/>
      <c r="H87" s="1"/>
    </row>
    <row r="88" spans="2:8" ht="18">
      <c r="B88" s="1" t="s">
        <v>40</v>
      </c>
      <c r="C88" s="1"/>
      <c r="D88" s="1">
        <f>D77+D85</f>
        <v>35507.65</v>
      </c>
      <c r="E88" s="1" t="s">
        <v>0</v>
      </c>
      <c r="F88" s="1"/>
      <c r="G88" s="1"/>
      <c r="H88" s="1"/>
    </row>
    <row r="90" ht="18">
      <c r="B90" s="1" t="s">
        <v>42</v>
      </c>
    </row>
    <row r="91" spans="2:6" ht="18">
      <c r="B91" s="1" t="s">
        <v>43</v>
      </c>
      <c r="D91" s="1">
        <f>D62+D88</f>
        <v>-7109.8499999999985</v>
      </c>
      <c r="E91" s="1" t="s">
        <v>0</v>
      </c>
      <c r="F91" s="1"/>
    </row>
    <row r="92" spans="2:6" ht="18">
      <c r="B92" s="1"/>
      <c r="D92" s="1"/>
      <c r="E92" s="1"/>
      <c r="F92" s="1"/>
    </row>
    <row r="93" ht="18">
      <c r="B93" s="1" t="s">
        <v>1</v>
      </c>
    </row>
    <row r="102" ht="12.75">
      <c r="B102" t="s">
        <v>45</v>
      </c>
    </row>
  </sheetData>
  <sheetProtection/>
  <printOptions/>
  <pageMargins left="0.22" right="0.21" top="0.25" bottom="0.19" header="0.22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3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7.25390625" style="0" customWidth="1"/>
    <col min="4" max="4" width="16.00390625" style="0" customWidth="1"/>
    <col min="5" max="5" width="8.375" style="0" customWidth="1"/>
    <col min="6" max="6" width="14.25390625" style="0" customWidth="1"/>
    <col min="8" max="8" width="11.375" style="0" customWidth="1"/>
    <col min="9" max="10" width="11.75390625" style="0" customWidth="1"/>
    <col min="11" max="11" width="10.125" style="0" customWidth="1"/>
  </cols>
  <sheetData>
    <row r="1" spans="2:8" ht="20.25">
      <c r="B1" s="7"/>
      <c r="C1" s="1"/>
      <c r="D1" s="1"/>
      <c r="E1" s="1"/>
      <c r="F1" s="1"/>
      <c r="G1" s="2"/>
      <c r="H1" s="1"/>
    </row>
    <row r="2" spans="2:12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>
        <v>408.04</v>
      </c>
      <c r="L2">
        <f aca="true" t="shared" si="0" ref="L2:L7">I2+J2</f>
        <v>0</v>
      </c>
    </row>
    <row r="3" spans="2:12" ht="18">
      <c r="B3" s="1" t="s">
        <v>183</v>
      </c>
      <c r="C3" s="1"/>
      <c r="D3" s="1"/>
      <c r="E3" s="1"/>
      <c r="F3" s="1"/>
      <c r="G3" s="15"/>
      <c r="H3" s="2"/>
      <c r="I3" s="2"/>
      <c r="J3" s="2"/>
      <c r="K3" s="2">
        <v>0</v>
      </c>
      <c r="L3">
        <f t="shared" si="0"/>
        <v>0</v>
      </c>
    </row>
    <row r="4" spans="2:12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>
        <v>2531.58</v>
      </c>
      <c r="L4">
        <f t="shared" si="0"/>
        <v>0</v>
      </c>
    </row>
    <row r="5" spans="2:12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>
        <v>291.1</v>
      </c>
      <c r="L5">
        <f t="shared" si="0"/>
        <v>0</v>
      </c>
    </row>
    <row r="6" spans="2:12" ht="18">
      <c r="B6" s="1"/>
      <c r="C6" s="1"/>
      <c r="D6" s="1"/>
      <c r="E6" s="1"/>
      <c r="F6" s="1"/>
      <c r="G6" s="15"/>
      <c r="H6" s="2"/>
      <c r="I6" s="2"/>
      <c r="J6" s="2"/>
      <c r="K6" s="2">
        <v>1560.85</v>
      </c>
      <c r="L6">
        <f t="shared" si="0"/>
        <v>0</v>
      </c>
    </row>
    <row r="7" spans="2:12" ht="18">
      <c r="B7" s="1" t="s">
        <v>88</v>
      </c>
      <c r="C7" s="1"/>
      <c r="D7" s="1">
        <v>-18549.07</v>
      </c>
      <c r="E7" s="1" t="s">
        <v>0</v>
      </c>
      <c r="F7" s="1"/>
      <c r="G7" s="15"/>
      <c r="H7" s="2"/>
      <c r="I7" s="2"/>
      <c r="J7" s="2"/>
      <c r="K7" s="2">
        <v>596.22</v>
      </c>
      <c r="L7">
        <f t="shared" si="0"/>
        <v>0</v>
      </c>
    </row>
    <row r="8" spans="2:12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>
        <v>5101.29</v>
      </c>
      <c r="L8" t="e">
        <f>#REF!+#REF!</f>
        <v>#REF!</v>
      </c>
    </row>
    <row r="9" spans="2:12" ht="18">
      <c r="B9" s="1" t="s">
        <v>83</v>
      </c>
      <c r="C9" s="1"/>
      <c r="D9" s="1">
        <v>42972.24</v>
      </c>
      <c r="E9" s="1" t="s">
        <v>0</v>
      </c>
      <c r="F9" s="1"/>
      <c r="G9" s="2"/>
      <c r="H9" s="2"/>
      <c r="I9" s="2"/>
      <c r="J9" s="2"/>
      <c r="K9" s="2">
        <v>2264.29</v>
      </c>
      <c r="L9" t="e">
        <f>#REF!+#REF!</f>
        <v>#REF!</v>
      </c>
    </row>
    <row r="10" spans="2:12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>
        <v>1303.28</v>
      </c>
      <c r="L10" t="e">
        <f>#REF!+#REF!</f>
        <v>#REF!</v>
      </c>
    </row>
    <row r="11" spans="2:12" ht="18">
      <c r="B11" s="1" t="s">
        <v>83</v>
      </c>
      <c r="C11" s="1"/>
      <c r="D11" s="1">
        <v>31206.9</v>
      </c>
      <c r="E11" s="1" t="s">
        <v>0</v>
      </c>
      <c r="F11" s="1"/>
      <c r="G11" s="2"/>
      <c r="H11" s="2"/>
      <c r="I11" s="2"/>
      <c r="J11" s="2"/>
      <c r="K11" s="2">
        <v>1395.22</v>
      </c>
      <c r="L11">
        <f>I8+J8</f>
        <v>0</v>
      </c>
    </row>
    <row r="12" spans="2:12" ht="18">
      <c r="B12" s="1" t="s">
        <v>69</v>
      </c>
      <c r="D12" s="1">
        <f>ROUND((D11*14.3%),2)</f>
        <v>4462.59</v>
      </c>
      <c r="E12" s="1" t="s">
        <v>0</v>
      </c>
      <c r="F12" s="1"/>
      <c r="G12" s="2"/>
      <c r="H12" s="2"/>
      <c r="I12" s="2"/>
      <c r="J12" s="2"/>
      <c r="K12" s="2">
        <v>970.76</v>
      </c>
      <c r="L12">
        <f>I9+J9</f>
        <v>0</v>
      </c>
    </row>
    <row r="13" spans="2:12" ht="18">
      <c r="B13" s="1"/>
      <c r="C13" s="1"/>
      <c r="D13" s="1"/>
      <c r="E13" s="1"/>
      <c r="F13" s="1"/>
      <c r="G13" s="2"/>
      <c r="H13" s="2"/>
      <c r="I13" s="2"/>
      <c r="J13" s="2"/>
      <c r="K13" s="2">
        <v>9424.67</v>
      </c>
      <c r="L13">
        <f>I10+J10</f>
        <v>0</v>
      </c>
    </row>
    <row r="14" spans="2:13" ht="18">
      <c r="B14" s="1" t="s">
        <v>19</v>
      </c>
      <c r="D14" s="1"/>
      <c r="E14" s="1"/>
      <c r="F14" s="1"/>
      <c r="K14">
        <f>SUM(K2:K13)</f>
        <v>25847.299999999996</v>
      </c>
      <c r="M14" s="2"/>
    </row>
    <row r="15" spans="2:11" ht="18">
      <c r="B15" s="1" t="s">
        <v>62</v>
      </c>
      <c r="F15" s="1"/>
      <c r="K15" s="2">
        <f>I12-J12</f>
        <v>0</v>
      </c>
    </row>
    <row r="16" spans="2:11" ht="18">
      <c r="B16" s="1" t="s">
        <v>84</v>
      </c>
      <c r="D16" s="1">
        <f>ROUND((D9*79.6%),2)</f>
        <v>34205.9</v>
      </c>
      <c r="E16" s="1" t="s">
        <v>0</v>
      </c>
      <c r="F16" s="1"/>
      <c r="K16" s="2"/>
    </row>
    <row r="17" spans="2:11" ht="18">
      <c r="B17" s="1" t="s">
        <v>67</v>
      </c>
      <c r="C17" s="1"/>
      <c r="G17" s="2"/>
      <c r="H17" s="2"/>
      <c r="I17" s="2"/>
      <c r="J17" s="2"/>
      <c r="K17" s="2">
        <v>437.68</v>
      </c>
    </row>
    <row r="18" spans="2:11" ht="18">
      <c r="B18" s="1" t="s">
        <v>64</v>
      </c>
      <c r="D18" s="1">
        <f>ROUND((D9*9.7%),2)</f>
        <v>4168.31</v>
      </c>
      <c r="E18" s="1" t="s">
        <v>0</v>
      </c>
      <c r="F18" s="1"/>
      <c r="G18" s="1"/>
      <c r="H18" s="1"/>
      <c r="I18" s="2"/>
      <c r="J18" s="2"/>
      <c r="K18" s="2">
        <v>1853.58</v>
      </c>
    </row>
    <row r="19" spans="2:11" ht="18">
      <c r="B19" s="1" t="s">
        <v>65</v>
      </c>
      <c r="D19" s="1">
        <f>ROUND((D9*5.9%),2)</f>
        <v>2535.36</v>
      </c>
      <c r="E19" s="1" t="s">
        <v>0</v>
      </c>
      <c r="F19" s="1"/>
      <c r="G19" s="1"/>
      <c r="H19" s="1"/>
      <c r="I19" s="2"/>
      <c r="J19" s="2"/>
      <c r="K19" s="2">
        <v>1653.66</v>
      </c>
    </row>
    <row r="20" spans="2:11" ht="18">
      <c r="B20" s="1"/>
      <c r="C20" s="1"/>
      <c r="D20" s="1"/>
      <c r="E20" s="1"/>
      <c r="H20" s="1"/>
      <c r="I20" s="2"/>
      <c r="J20" s="2"/>
      <c r="K20" s="2">
        <v>3050.73</v>
      </c>
    </row>
    <row r="21" spans="2:11" ht="18">
      <c r="B21" s="1"/>
      <c r="C21" s="1"/>
      <c r="D21" s="1"/>
      <c r="E21" s="1"/>
      <c r="H21" s="1"/>
      <c r="K21" s="2">
        <v>1957.3</v>
      </c>
    </row>
    <row r="22" spans="2:11" ht="18">
      <c r="B22" s="1" t="s">
        <v>47</v>
      </c>
      <c r="D22" s="1">
        <f>D16+D21</f>
        <v>34205.9</v>
      </c>
      <c r="E22" s="1" t="s">
        <v>0</v>
      </c>
      <c r="H22" s="1"/>
      <c r="K22" s="2">
        <v>1810.42</v>
      </c>
    </row>
    <row r="23" ht="12.75">
      <c r="K23">
        <v>1175.76</v>
      </c>
    </row>
    <row r="24" spans="2:11" ht="18">
      <c r="B24" s="1" t="s">
        <v>61</v>
      </c>
      <c r="K24">
        <v>1098.88</v>
      </c>
    </row>
    <row r="25" spans="2:11" ht="18">
      <c r="B25" s="1" t="s">
        <v>176</v>
      </c>
      <c r="D25" s="1">
        <f>D7+D11-D22</f>
        <v>-21548.07</v>
      </c>
      <c r="E25" s="1" t="s">
        <v>0</v>
      </c>
      <c r="K25">
        <v>2999.81</v>
      </c>
    </row>
    <row r="26" spans="2:11" ht="18">
      <c r="B26" s="1"/>
      <c r="H26" s="2"/>
      <c r="K26">
        <v>3264.94</v>
      </c>
    </row>
    <row r="27" spans="2:11" ht="18">
      <c r="B27" s="1" t="s">
        <v>48</v>
      </c>
      <c r="K27">
        <v>1122.48</v>
      </c>
    </row>
    <row r="28" spans="2:11" ht="18">
      <c r="B28" s="1" t="s">
        <v>176</v>
      </c>
      <c r="C28" s="1"/>
      <c r="D28" s="1">
        <v>26545.73</v>
      </c>
      <c r="E28" s="1" t="s">
        <v>0</v>
      </c>
      <c r="K28">
        <v>13391.34</v>
      </c>
    </row>
    <row r="29" spans="2:11" ht="18">
      <c r="B29" s="1"/>
      <c r="D29" s="1"/>
      <c r="K29">
        <f>SUM(K17:K28)</f>
        <v>33816.58</v>
      </c>
    </row>
    <row r="30" spans="2:5" ht="18">
      <c r="B30" s="1"/>
      <c r="D30" s="1"/>
      <c r="E30" s="1"/>
    </row>
    <row r="31" ht="12.75">
      <c r="B31" t="s">
        <v>57</v>
      </c>
    </row>
    <row r="33" ht="12.75">
      <c r="B33" t="s">
        <v>58</v>
      </c>
    </row>
  </sheetData>
  <sheetProtection/>
  <printOptions/>
  <pageMargins left="0.33" right="0.37" top="0.22" bottom="1" header="0.22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M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18.625" style="0" customWidth="1"/>
    <col min="4" max="4" width="18.375" style="0" customWidth="1"/>
    <col min="6" max="6" width="17.75390625" style="0" customWidth="1"/>
    <col min="7" max="7" width="9.875" style="0" customWidth="1"/>
    <col min="8" max="8" width="9.25390625" style="0" customWidth="1"/>
    <col min="9" max="9" width="10.625" style="0" customWidth="1"/>
    <col min="10" max="10" width="14.25390625" style="0" customWidth="1"/>
    <col min="11" max="11" width="12.75390625" style="0" customWidth="1"/>
  </cols>
  <sheetData>
    <row r="1" ht="12.75">
      <c r="G1" s="2"/>
    </row>
    <row r="2" spans="2:10" ht="18">
      <c r="B2" s="1" t="s">
        <v>63</v>
      </c>
      <c r="C2" s="1"/>
      <c r="D2" s="1"/>
      <c r="E2" s="1"/>
      <c r="F2" s="1"/>
      <c r="G2" s="15"/>
      <c r="H2" s="2"/>
      <c r="I2" s="2"/>
      <c r="J2" s="2"/>
    </row>
    <row r="3" spans="2:10" ht="18">
      <c r="B3" s="1" t="s">
        <v>237</v>
      </c>
      <c r="C3" s="1"/>
      <c r="D3" s="1"/>
      <c r="E3" s="1"/>
      <c r="F3" s="1"/>
      <c r="G3" s="15"/>
      <c r="H3" s="2"/>
      <c r="I3" s="2"/>
      <c r="J3" s="2"/>
    </row>
    <row r="4" spans="2:10" ht="18">
      <c r="B4" s="1" t="s">
        <v>32</v>
      </c>
      <c r="C4" s="1"/>
      <c r="D4" s="1"/>
      <c r="E4" s="1"/>
      <c r="F4" s="1"/>
      <c r="G4" s="15"/>
      <c r="H4" s="2"/>
      <c r="I4" s="2"/>
      <c r="J4" s="2"/>
    </row>
    <row r="5" spans="2:10" ht="18">
      <c r="B5" s="1" t="s">
        <v>33</v>
      </c>
      <c r="C5" s="1"/>
      <c r="D5" s="1"/>
      <c r="E5" s="1"/>
      <c r="F5" s="1"/>
      <c r="G5" s="2"/>
      <c r="H5" s="2"/>
      <c r="I5" s="2"/>
      <c r="J5" s="2"/>
    </row>
    <row r="6" spans="2:10" ht="20.25">
      <c r="B6" s="7"/>
      <c r="C6" s="1"/>
      <c r="D6" s="1"/>
      <c r="E6" s="1"/>
      <c r="F6" s="1"/>
      <c r="G6" s="2"/>
      <c r="H6" s="2"/>
      <c r="I6" s="2"/>
      <c r="J6" s="2"/>
    </row>
    <row r="7" spans="2:11" ht="18">
      <c r="B7" s="1" t="s">
        <v>88</v>
      </c>
      <c r="C7" s="1"/>
      <c r="D7" s="1">
        <v>-7649.24</v>
      </c>
      <c r="E7" s="1" t="s">
        <v>0</v>
      </c>
      <c r="F7" s="1"/>
      <c r="G7" s="2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13197.96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10903.32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ROUND((D11*13.6%),2)</f>
        <v>1482.85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I14" s="1"/>
      <c r="J14" s="2"/>
      <c r="M14" s="2"/>
    </row>
    <row r="15" spans="2:10" ht="18">
      <c r="B15" s="1" t="s">
        <v>62</v>
      </c>
      <c r="F15" s="1"/>
      <c r="G15" s="1"/>
      <c r="I15" s="1"/>
      <c r="J15" s="2"/>
    </row>
    <row r="16" spans="2:11" ht="18">
      <c r="B16" s="1" t="s">
        <v>84</v>
      </c>
      <c r="D16" s="1">
        <f>ROUND((D9*79.8%),2)</f>
        <v>10531.97</v>
      </c>
      <c r="E16" s="1" t="s">
        <v>0</v>
      </c>
      <c r="F16" s="1"/>
      <c r="K16" s="2"/>
    </row>
    <row r="17" spans="2:11" ht="18">
      <c r="B17" s="1" t="s">
        <v>67</v>
      </c>
      <c r="C17" s="1"/>
      <c r="K17" s="2"/>
    </row>
    <row r="18" spans="2:11" ht="18">
      <c r="B18" s="1" t="s">
        <v>64</v>
      </c>
      <c r="D18" s="1">
        <f>ROUND((D9*13.6%),2)</f>
        <v>1794.92</v>
      </c>
      <c r="E18" s="1" t="s">
        <v>0</v>
      </c>
      <c r="F18" s="1"/>
      <c r="G18" s="1"/>
      <c r="J18" s="2"/>
      <c r="K18" s="2"/>
    </row>
    <row r="19" spans="2:11" ht="18">
      <c r="B19" s="1" t="s">
        <v>65</v>
      </c>
      <c r="D19" s="1"/>
      <c r="E19" s="1"/>
      <c r="F19" s="1"/>
      <c r="G19" s="1"/>
      <c r="H19" s="1"/>
      <c r="I19" s="1"/>
      <c r="J19" s="2"/>
      <c r="K19" s="2"/>
    </row>
    <row r="20" spans="2:11" ht="18">
      <c r="B20" s="1" t="s">
        <v>12</v>
      </c>
      <c r="D20" s="1">
        <v>3000</v>
      </c>
      <c r="E20" s="1" t="s">
        <v>0</v>
      </c>
      <c r="F20" s="1"/>
      <c r="G20" s="1"/>
      <c r="H20" s="1"/>
      <c r="I20" s="1"/>
      <c r="J20" s="2"/>
      <c r="K20" s="2"/>
    </row>
    <row r="21" spans="2:9" ht="18">
      <c r="B21" s="1"/>
      <c r="C21" s="1"/>
      <c r="D21" s="1"/>
      <c r="E21" s="1"/>
      <c r="F21" s="1"/>
      <c r="G21" s="1"/>
      <c r="H21" s="1"/>
      <c r="I21" s="1"/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 t="s">
        <v>47</v>
      </c>
      <c r="D23" s="1">
        <f>D16+D20</f>
        <v>13531.97</v>
      </c>
      <c r="E23" s="1" t="s">
        <v>0</v>
      </c>
      <c r="I23" s="1"/>
    </row>
    <row r="24" spans="2:9" ht="18">
      <c r="B24" s="1"/>
      <c r="D24" s="1"/>
      <c r="E24" s="1"/>
      <c r="I24" s="1"/>
    </row>
    <row r="25" spans="2:9" ht="18">
      <c r="B25" s="1" t="s">
        <v>61</v>
      </c>
      <c r="F25" s="1"/>
      <c r="I25" s="1"/>
    </row>
    <row r="26" spans="2:6" ht="18">
      <c r="B26" s="1" t="s">
        <v>176</v>
      </c>
      <c r="D26" s="1">
        <f>D7+D11-D23</f>
        <v>-10277.89</v>
      </c>
      <c r="E26" s="1" t="s">
        <v>0</v>
      </c>
      <c r="F26" s="1"/>
    </row>
    <row r="27" spans="2:6" ht="18">
      <c r="B27" s="1"/>
      <c r="F27" s="1"/>
    </row>
    <row r="28" spans="2:6" ht="18">
      <c r="B28" s="1" t="s">
        <v>48</v>
      </c>
      <c r="F28" s="1"/>
    </row>
    <row r="29" spans="2:6" ht="18">
      <c r="B29" s="1" t="s">
        <v>176</v>
      </c>
      <c r="D29" s="1">
        <v>9804.97</v>
      </c>
      <c r="E29" s="1" t="s">
        <v>0</v>
      </c>
      <c r="F29" s="1"/>
    </row>
    <row r="30" spans="2:6" ht="18">
      <c r="B30" s="1"/>
      <c r="D30" s="1"/>
      <c r="E30" s="1"/>
      <c r="F30" s="1"/>
    </row>
    <row r="32" ht="12.75">
      <c r="B32" t="s">
        <v>57</v>
      </c>
    </row>
    <row r="34" ht="12.75">
      <c r="B34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42" right="0.51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K88"/>
  <sheetViews>
    <sheetView zoomScalePageLayoutView="0" workbookViewId="0" topLeftCell="A1">
      <selection activeCell="H1" sqref="H1:K16384"/>
    </sheetView>
  </sheetViews>
  <sheetFormatPr defaultColWidth="9.00390625" defaultRowHeight="12.75"/>
  <cols>
    <col min="1" max="1" width="5.00390625" style="0" customWidth="1"/>
    <col min="2" max="2" width="21.375" style="0" customWidth="1"/>
    <col min="3" max="3" width="23.25390625" style="0" customWidth="1"/>
    <col min="4" max="4" width="17.625" style="0" customWidth="1"/>
    <col min="5" max="5" width="7.625" style="0" customWidth="1"/>
    <col min="6" max="6" width="14.75390625" style="0" customWidth="1"/>
    <col min="7" max="7" width="8.87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</cols>
  <sheetData>
    <row r="1" ht="12.75"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238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-35833.77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597683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548667.18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ROUND((D11*10.5%),2)</f>
        <v>57610.05</v>
      </c>
      <c r="E12" s="1" t="s">
        <v>0</v>
      </c>
      <c r="G12" s="1"/>
      <c r="H12" s="2"/>
      <c r="I12" s="2"/>
      <c r="J12" s="2"/>
      <c r="K12" s="2"/>
    </row>
    <row r="13" spans="2:11" ht="18">
      <c r="B13" s="1" t="s">
        <v>87</v>
      </c>
      <c r="C13" s="1"/>
      <c r="D13" s="1">
        <f>ROUND(D11*4.9%,2)</f>
        <v>26884.69</v>
      </c>
      <c r="E13" s="1" t="s">
        <v>0</v>
      </c>
      <c r="F13" s="1"/>
      <c r="G13" s="1"/>
      <c r="H13" s="2"/>
      <c r="I13" s="2"/>
      <c r="J13" s="2"/>
      <c r="K13" s="2"/>
    </row>
    <row r="14" spans="8:11" ht="18">
      <c r="H14" s="1"/>
      <c r="K14" s="2"/>
    </row>
    <row r="15" spans="2:11" ht="18">
      <c r="B15" s="1" t="s">
        <v>19</v>
      </c>
      <c r="D15" s="1"/>
      <c r="E15" s="1"/>
      <c r="F15" s="1"/>
      <c r="G15" s="1"/>
      <c r="H15" s="1"/>
      <c r="I15" s="2"/>
      <c r="J15" s="2"/>
      <c r="K15" s="2"/>
    </row>
    <row r="16" spans="2:11" ht="18">
      <c r="B16" s="1" t="s">
        <v>62</v>
      </c>
      <c r="G16" s="1"/>
      <c r="H16" s="1"/>
      <c r="I16" s="2"/>
      <c r="J16" s="2"/>
      <c r="K16" s="2"/>
    </row>
    <row r="17" spans="2:11" ht="18">
      <c r="B17" s="1" t="s">
        <v>84</v>
      </c>
      <c r="D17" s="1">
        <f>ROUND((D9*84.6%),2)</f>
        <v>505639.82</v>
      </c>
      <c r="E17" s="1" t="s">
        <v>0</v>
      </c>
      <c r="F17" s="1"/>
      <c r="G17" s="1"/>
      <c r="I17" s="2"/>
      <c r="J17" s="2"/>
      <c r="K17" s="2"/>
    </row>
    <row r="18" spans="2:11" ht="18">
      <c r="B18" s="1" t="s">
        <v>67</v>
      </c>
      <c r="C18" s="1"/>
      <c r="G18" s="1"/>
      <c r="I18" s="2"/>
      <c r="J18" s="2"/>
      <c r="K18" s="2"/>
    </row>
    <row r="19" spans="2:11" ht="18">
      <c r="B19" s="1" t="s">
        <v>64</v>
      </c>
      <c r="D19" s="1">
        <f>ROUND((D9*6.8%),2)</f>
        <v>40642.44</v>
      </c>
      <c r="E19" s="1" t="s">
        <v>0</v>
      </c>
      <c r="F19" s="1"/>
      <c r="G19" s="1"/>
      <c r="I19" s="2"/>
      <c r="J19" s="2"/>
      <c r="K19" s="2"/>
    </row>
    <row r="20" spans="2:11" ht="18">
      <c r="B20" s="1" t="s">
        <v>66</v>
      </c>
      <c r="C20" s="1"/>
      <c r="D20" s="1">
        <f>ROUND((D9*25.7%),2)</f>
        <v>153604.53</v>
      </c>
      <c r="E20" s="1" t="s">
        <v>0</v>
      </c>
      <c r="F20" s="10"/>
      <c r="G20" s="1"/>
      <c r="I20" s="2"/>
      <c r="J20" s="2"/>
      <c r="K20" s="2"/>
    </row>
    <row r="21" spans="2:10" ht="18">
      <c r="B21" s="1" t="s">
        <v>15</v>
      </c>
      <c r="D21" s="1">
        <v>40000</v>
      </c>
      <c r="E21" s="1" t="s">
        <v>0</v>
      </c>
      <c r="F21" s="1"/>
      <c r="G21" s="1"/>
      <c r="H21" s="1"/>
      <c r="I21" s="1"/>
      <c r="J21" s="1"/>
    </row>
    <row r="22" spans="2:10" ht="18">
      <c r="B22" s="1" t="s">
        <v>7</v>
      </c>
      <c r="D22" s="1">
        <v>2400</v>
      </c>
      <c r="E22" s="1" t="s">
        <v>0</v>
      </c>
      <c r="G22" s="1"/>
      <c r="H22" s="1"/>
      <c r="I22" s="1"/>
      <c r="J22" s="1"/>
    </row>
    <row r="23" spans="2:10" ht="18">
      <c r="B23" s="1"/>
      <c r="D23" s="1"/>
      <c r="E23" s="1"/>
      <c r="G23" s="1"/>
      <c r="J23" s="1"/>
    </row>
    <row r="24" spans="2:10" ht="18">
      <c r="B24" s="1"/>
      <c r="D24" s="1"/>
      <c r="J24" s="1"/>
    </row>
    <row r="25" spans="2:10" ht="18">
      <c r="B25" s="1"/>
      <c r="D25" s="1"/>
      <c r="E25" s="1"/>
      <c r="F25" s="1"/>
      <c r="J25" s="1"/>
    </row>
    <row r="26" spans="2:6" ht="18">
      <c r="B26" s="1"/>
      <c r="F26" s="1"/>
    </row>
    <row r="27" spans="2:6" ht="18">
      <c r="B27" s="1"/>
      <c r="D27" s="1"/>
      <c r="E27" s="1"/>
      <c r="F27" s="1"/>
    </row>
    <row r="28" spans="2:5" ht="18">
      <c r="B28" s="1"/>
      <c r="C28" s="1"/>
      <c r="D28" s="1"/>
      <c r="E28" s="1"/>
    </row>
    <row r="29" spans="2:5" ht="18">
      <c r="B29" s="1"/>
      <c r="C29" s="1"/>
      <c r="D29" s="1"/>
      <c r="E29" s="1"/>
    </row>
    <row r="30" spans="2:6" ht="18">
      <c r="B30" s="1" t="s">
        <v>47</v>
      </c>
      <c r="D30" s="1">
        <f>D17+D21+D22</f>
        <v>548039.8200000001</v>
      </c>
      <c r="E30" s="1" t="s">
        <v>0</v>
      </c>
      <c r="F30" s="1"/>
    </row>
    <row r="32" spans="2:6" ht="18">
      <c r="B32" s="1" t="s">
        <v>61</v>
      </c>
      <c r="F32" s="1"/>
    </row>
    <row r="33" spans="2:6" ht="18">
      <c r="B33" s="1" t="s">
        <v>176</v>
      </c>
      <c r="D33" s="1">
        <f>D7+D11-D30</f>
        <v>-35206.41000000003</v>
      </c>
      <c r="E33" s="1" t="s">
        <v>0</v>
      </c>
      <c r="F33" s="1"/>
    </row>
    <row r="34" spans="2:6" ht="18">
      <c r="B34" s="1"/>
      <c r="D34" s="1"/>
      <c r="E34" s="1"/>
      <c r="F34" s="1"/>
    </row>
    <row r="35" spans="2:6" ht="18">
      <c r="B35" s="1" t="s">
        <v>48</v>
      </c>
      <c r="F35" s="1"/>
    </row>
    <row r="36" spans="2:5" ht="18">
      <c r="B36" s="1" t="s">
        <v>176</v>
      </c>
      <c r="D36" s="1">
        <v>201709.52</v>
      </c>
      <c r="E36" s="1" t="s">
        <v>0</v>
      </c>
    </row>
    <row r="37" spans="2:5" ht="18">
      <c r="B37" s="1"/>
      <c r="D37" s="1"/>
      <c r="E37" s="1"/>
    </row>
    <row r="39" ht="12.75">
      <c r="B39" t="s">
        <v>57</v>
      </c>
    </row>
    <row r="41" ht="12.75">
      <c r="B41" t="s">
        <v>58</v>
      </c>
    </row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sheetProtection/>
  <printOptions/>
  <pageMargins left="0.29" right="0.23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M88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4.375" style="0" customWidth="1"/>
    <col min="2" max="2" width="21.25390625" style="0" customWidth="1"/>
    <col min="3" max="3" width="20.875" style="0" customWidth="1"/>
    <col min="4" max="4" width="15.00390625" style="0" customWidth="1"/>
    <col min="5" max="5" width="9.25390625" style="0" customWidth="1"/>
    <col min="6" max="6" width="13.625" style="0" customWidth="1"/>
    <col min="7" max="7" width="9.25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  <col min="12" max="12" width="12.7539062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239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10986.89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95621.15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87947.19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12576.45</v>
      </c>
      <c r="E12" s="1" t="s">
        <v>0</v>
      </c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H14" s="1"/>
      <c r="I14" s="2"/>
      <c r="J14" s="2"/>
      <c r="K14" s="2"/>
      <c r="M14" s="2"/>
    </row>
    <row r="15" spans="2:11" ht="18">
      <c r="B15" s="1" t="s">
        <v>62</v>
      </c>
      <c r="F15" s="1"/>
      <c r="H15" s="1"/>
      <c r="I15" s="2"/>
      <c r="J15" s="2"/>
      <c r="K15" s="2"/>
    </row>
    <row r="16" spans="2:11" ht="18">
      <c r="B16" s="1" t="s">
        <v>84</v>
      </c>
      <c r="D16" s="1">
        <f>ROUND((D9*79.6%),2)</f>
        <v>76114.44</v>
      </c>
      <c r="E16" s="1" t="s">
        <v>0</v>
      </c>
      <c r="F16" s="1"/>
      <c r="H16" s="1"/>
      <c r="I16" s="1"/>
      <c r="J16" s="1"/>
      <c r="K16" s="2"/>
    </row>
    <row r="17" spans="2:7" ht="18">
      <c r="B17" s="1" t="s">
        <v>67</v>
      </c>
      <c r="C17" s="1"/>
      <c r="G17" s="1"/>
    </row>
    <row r="18" spans="2:7" ht="18">
      <c r="B18" s="1" t="s">
        <v>64</v>
      </c>
      <c r="D18" s="1">
        <f>ROUND((D9*9.7%),2)</f>
        <v>9275.25</v>
      </c>
      <c r="E18" s="1" t="s">
        <v>0</v>
      </c>
      <c r="F18" s="1"/>
      <c r="G18" s="1"/>
    </row>
    <row r="19" spans="2:7" ht="18">
      <c r="B19" s="1" t="s">
        <v>65</v>
      </c>
      <c r="D19" s="1">
        <f>ROUND((D9*5.9%),2)</f>
        <v>5641.65</v>
      </c>
      <c r="E19" s="1" t="s">
        <v>0</v>
      </c>
      <c r="F19" s="1"/>
      <c r="G19" s="1"/>
    </row>
    <row r="20" spans="2:11" ht="18">
      <c r="B20" s="1" t="s">
        <v>59</v>
      </c>
      <c r="D20" s="1">
        <v>2000</v>
      </c>
      <c r="E20" s="1" t="s">
        <v>0</v>
      </c>
      <c r="F20" s="1"/>
      <c r="G20" s="1"/>
      <c r="H20" s="1"/>
      <c r="I20" s="1"/>
      <c r="J20" s="1"/>
      <c r="K20" s="2"/>
    </row>
    <row r="21" spans="2:10" ht="18">
      <c r="B21" s="1" t="s">
        <v>23</v>
      </c>
      <c r="C21" s="1"/>
      <c r="D21" s="1">
        <v>31500</v>
      </c>
      <c r="E21" s="1" t="s">
        <v>0</v>
      </c>
      <c r="F21" s="1"/>
      <c r="G21" s="1"/>
      <c r="H21" s="1"/>
      <c r="I21" s="1"/>
      <c r="J21" s="1"/>
    </row>
    <row r="22" spans="2:10" ht="18">
      <c r="B22" s="1"/>
      <c r="C22" s="1"/>
      <c r="D22" s="1"/>
      <c r="E22" s="1"/>
      <c r="F22" s="1"/>
      <c r="G22" s="1"/>
      <c r="H22" s="1"/>
      <c r="I22" s="1"/>
      <c r="J22" s="1"/>
    </row>
    <row r="23" spans="2:10" ht="18">
      <c r="B23" s="1"/>
      <c r="F23" s="1"/>
      <c r="G23" s="1"/>
      <c r="J23" s="1"/>
    </row>
    <row r="24" spans="2:10" ht="18">
      <c r="B24" s="1"/>
      <c r="D24" s="1"/>
      <c r="E24" s="1"/>
      <c r="F24" s="1"/>
      <c r="J24" s="1"/>
    </row>
    <row r="25" spans="2:10" ht="18">
      <c r="B25" s="1" t="s">
        <v>30</v>
      </c>
      <c r="D25" s="1">
        <f>D16+D20+D21</f>
        <v>109614.44</v>
      </c>
      <c r="E25" s="1" t="s">
        <v>0</v>
      </c>
      <c r="F25" s="1"/>
      <c r="J25" s="1"/>
    </row>
    <row r="26" ht="18">
      <c r="F26" s="1"/>
    </row>
    <row r="27" spans="2:6" ht="18">
      <c r="B27" s="1" t="s">
        <v>61</v>
      </c>
      <c r="F27" s="1"/>
    </row>
    <row r="28" spans="2:6" ht="18">
      <c r="B28" s="1" t="s">
        <v>176</v>
      </c>
      <c r="D28" s="1">
        <f>D7+D11-D25</f>
        <v>-10680.36</v>
      </c>
      <c r="E28" s="1" t="s">
        <v>0</v>
      </c>
      <c r="F28" s="1"/>
    </row>
    <row r="29" spans="2:6" ht="18">
      <c r="B29" s="1"/>
      <c r="F29" s="1"/>
    </row>
    <row r="30" spans="2:6" ht="18">
      <c r="B30" s="1" t="s">
        <v>48</v>
      </c>
      <c r="F30" s="1"/>
    </row>
    <row r="31" spans="2:5" ht="18">
      <c r="B31" s="1" t="s">
        <v>176</v>
      </c>
      <c r="D31" s="1">
        <v>14757.47</v>
      </c>
      <c r="E31" s="1" t="s">
        <v>0</v>
      </c>
    </row>
    <row r="32" spans="2:5" ht="18">
      <c r="B32" s="1"/>
      <c r="D32" s="1"/>
      <c r="E32" s="1"/>
    </row>
    <row r="34" ht="12.75">
      <c r="B34" t="s">
        <v>57</v>
      </c>
    </row>
    <row r="36" ht="12.75">
      <c r="B36" t="s">
        <v>58</v>
      </c>
    </row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sheetProtection/>
  <printOptions/>
  <pageMargins left="0.31" right="0.19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B1">
      <selection activeCell="G1" sqref="G1:J16384"/>
    </sheetView>
  </sheetViews>
  <sheetFormatPr defaultColWidth="9.00390625" defaultRowHeight="12.75"/>
  <cols>
    <col min="1" max="1" width="4.75390625" style="0" customWidth="1"/>
    <col min="2" max="2" width="28.75390625" style="0" customWidth="1"/>
    <col min="3" max="3" width="19.125" style="0" customWidth="1"/>
    <col min="4" max="4" width="17.75390625" style="0" customWidth="1"/>
    <col min="5" max="5" width="9.875" style="0" customWidth="1"/>
    <col min="6" max="6" width="14.375" style="0" customWidth="1"/>
    <col min="7" max="7" width="9.875" style="0" customWidth="1"/>
    <col min="8" max="9" width="12.375" style="0" customWidth="1"/>
    <col min="10" max="10" width="14.25390625" style="0" customWidth="1"/>
    <col min="11" max="11" width="11.375" style="0" customWidth="1"/>
  </cols>
  <sheetData>
    <row r="1" spans="2:7" ht="18">
      <c r="B1" s="1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240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-181697.54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1382097.59</v>
      </c>
      <c r="E9" s="1" t="s">
        <v>0</v>
      </c>
      <c r="F9" s="1"/>
      <c r="G9" s="2"/>
      <c r="H9" s="2"/>
      <c r="I9" s="2"/>
      <c r="J9" s="2"/>
      <c r="K9" s="2"/>
    </row>
    <row r="10" spans="2:13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  <c r="M10" s="2"/>
    </row>
    <row r="11" spans="2:11" ht="18">
      <c r="B11" s="1" t="s">
        <v>83</v>
      </c>
      <c r="C11" s="1"/>
      <c r="D11" s="1">
        <v>1353031.88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ROUND((D11*9.1%),2)</f>
        <v>123125.9</v>
      </c>
      <c r="E12" s="1" t="s">
        <v>0</v>
      </c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2"/>
      <c r="H14" s="2"/>
      <c r="I14" s="2"/>
      <c r="J14" s="2"/>
    </row>
    <row r="15" spans="2:10" ht="18">
      <c r="B15" s="1" t="s">
        <v>62</v>
      </c>
      <c r="G15" s="2"/>
      <c r="H15" s="2"/>
      <c r="I15" s="2"/>
      <c r="J15" s="2"/>
    </row>
    <row r="16" spans="2:11" ht="18">
      <c r="B16" s="1" t="s">
        <v>84</v>
      </c>
      <c r="D16" s="1">
        <f>ROUND((D9*90.9%),2)</f>
        <v>1256326.71</v>
      </c>
      <c r="E16" s="1" t="s">
        <v>0</v>
      </c>
      <c r="F16" s="1"/>
      <c r="G16" s="2"/>
      <c r="H16" s="2"/>
      <c r="I16" s="2"/>
      <c r="J16" s="2"/>
      <c r="K16" s="2"/>
    </row>
    <row r="17" spans="2:11" ht="18">
      <c r="B17" s="1" t="s">
        <v>67</v>
      </c>
      <c r="C17" s="1"/>
      <c r="G17" s="2"/>
      <c r="H17" s="2"/>
      <c r="I17" s="2"/>
      <c r="J17" s="2"/>
      <c r="K17" s="2"/>
    </row>
    <row r="18" spans="2:11" ht="18">
      <c r="B18" s="1" t="s">
        <v>64</v>
      </c>
      <c r="D18" s="1">
        <f>ROUND((D9*6%),2)</f>
        <v>82925.86</v>
      </c>
      <c r="E18" s="1" t="s">
        <v>0</v>
      </c>
      <c r="F18" s="10"/>
      <c r="G18" s="1"/>
      <c r="J18" s="2"/>
      <c r="K18" s="2"/>
    </row>
    <row r="19" spans="2:11" ht="18">
      <c r="B19" s="1" t="s">
        <v>65</v>
      </c>
      <c r="D19" s="1">
        <f>ROUND((D9*3.6%),2)</f>
        <v>49755.51</v>
      </c>
      <c r="E19" s="1" t="s">
        <v>0</v>
      </c>
      <c r="F19" s="10"/>
      <c r="G19" s="1"/>
      <c r="H19" s="1"/>
      <c r="I19" s="1"/>
      <c r="J19" s="2"/>
      <c r="K19" s="2"/>
    </row>
    <row r="20" spans="2:10" ht="18">
      <c r="B20" s="1" t="s">
        <v>66</v>
      </c>
      <c r="C20" s="1"/>
      <c r="D20" s="1">
        <f>ROUND((D9*22.6%),2)</f>
        <v>312354.06</v>
      </c>
      <c r="E20" s="1" t="s">
        <v>0</v>
      </c>
      <c r="F20" s="10"/>
      <c r="G20" s="1"/>
      <c r="H20" s="1"/>
      <c r="I20" s="1"/>
      <c r="J20" s="2"/>
    </row>
    <row r="21" spans="2:10" ht="18">
      <c r="B21" s="1" t="s">
        <v>330</v>
      </c>
      <c r="C21" s="1"/>
      <c r="D21" s="1"/>
      <c r="E21" s="1"/>
      <c r="F21" s="10"/>
      <c r="G21" s="1"/>
      <c r="H21" s="1"/>
      <c r="I21" s="1"/>
      <c r="J21" s="2"/>
    </row>
    <row r="22" spans="2:9" ht="18">
      <c r="B22" s="1" t="s">
        <v>127</v>
      </c>
      <c r="C22" s="1"/>
      <c r="D22" s="1">
        <v>4100</v>
      </c>
      <c r="E22" s="1" t="s">
        <v>0</v>
      </c>
      <c r="F22" s="1"/>
      <c r="G22" s="1"/>
      <c r="H22" s="1"/>
      <c r="I22" s="1"/>
    </row>
    <row r="23" spans="2:9" ht="18">
      <c r="B23" s="1" t="s">
        <v>109</v>
      </c>
      <c r="C23" s="1"/>
      <c r="D23" s="1">
        <v>18000</v>
      </c>
      <c r="E23" s="1" t="s">
        <v>0</v>
      </c>
      <c r="F23" s="1"/>
      <c r="G23" s="1"/>
      <c r="H23" s="1"/>
      <c r="I23" s="1"/>
    </row>
    <row r="24" spans="2:9" ht="18">
      <c r="B24" s="1" t="s">
        <v>23</v>
      </c>
      <c r="C24" s="1"/>
      <c r="D24" s="1">
        <v>1000</v>
      </c>
      <c r="E24" s="1" t="s">
        <v>0</v>
      </c>
      <c r="F24" s="1"/>
      <c r="I24" s="1"/>
    </row>
    <row r="25" spans="2:9" ht="18">
      <c r="B25" s="1" t="s">
        <v>21</v>
      </c>
      <c r="C25" s="1"/>
      <c r="D25" s="1">
        <v>14750</v>
      </c>
      <c r="E25" s="1" t="s">
        <v>0</v>
      </c>
      <c r="F25" s="1"/>
      <c r="I25" s="1"/>
    </row>
    <row r="26" spans="2:9" ht="18">
      <c r="B26" s="1" t="s">
        <v>116</v>
      </c>
      <c r="C26" s="1"/>
      <c r="D26" s="1">
        <v>2300</v>
      </c>
      <c r="E26" s="1" t="s">
        <v>0</v>
      </c>
      <c r="F26" s="1"/>
      <c r="I26" s="1"/>
    </row>
    <row r="27" spans="2:9" ht="18">
      <c r="B27" s="1" t="s">
        <v>60</v>
      </c>
      <c r="C27" s="1"/>
      <c r="D27" s="1">
        <v>1400</v>
      </c>
      <c r="E27" s="1" t="s">
        <v>0</v>
      </c>
      <c r="F27" s="1"/>
      <c r="I27" s="1"/>
    </row>
    <row r="28" spans="2:9" ht="18">
      <c r="B28" s="1" t="s">
        <v>160</v>
      </c>
      <c r="C28" s="1"/>
      <c r="D28" s="1">
        <v>515000</v>
      </c>
      <c r="E28" s="1" t="s">
        <v>0</v>
      </c>
      <c r="F28" s="1"/>
      <c r="I28" s="1"/>
    </row>
    <row r="29" spans="2:9" ht="18">
      <c r="B29" s="1" t="s">
        <v>7</v>
      </c>
      <c r="C29" s="1"/>
      <c r="D29" s="1">
        <v>2400</v>
      </c>
      <c r="E29" s="1" t="s">
        <v>0</v>
      </c>
      <c r="F29" s="1"/>
      <c r="I29" s="1"/>
    </row>
    <row r="30" spans="2:6" ht="18">
      <c r="B30" s="1" t="s">
        <v>30</v>
      </c>
      <c r="D30" s="1">
        <f>D16+D22+D23+D24+D25+D26+D27+D28+D29</f>
        <v>1815276.71</v>
      </c>
      <c r="E30" s="1" t="s">
        <v>0</v>
      </c>
      <c r="F30" s="1"/>
    </row>
    <row r="32" ht="18">
      <c r="B32" s="1" t="s">
        <v>61</v>
      </c>
    </row>
    <row r="33" spans="2:5" ht="18">
      <c r="B33" s="1" t="s">
        <v>176</v>
      </c>
      <c r="D33" s="1">
        <f>D7+D11-D30</f>
        <v>-643942.3700000001</v>
      </c>
      <c r="E33" s="1" t="s">
        <v>0</v>
      </c>
    </row>
    <row r="34" ht="18">
      <c r="B34" s="1"/>
    </row>
    <row r="35" ht="18">
      <c r="B35" s="1" t="s">
        <v>48</v>
      </c>
    </row>
    <row r="36" spans="2:5" ht="18">
      <c r="B36" s="1" t="s">
        <v>176</v>
      </c>
      <c r="D36" s="1">
        <v>296139.03</v>
      </c>
      <c r="E36" s="1" t="s">
        <v>0</v>
      </c>
    </row>
    <row r="41" ht="12.75">
      <c r="B41" t="s">
        <v>329</v>
      </c>
    </row>
    <row r="43" ht="12.75">
      <c r="B43" t="s">
        <v>58</v>
      </c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  <row r="89" ht="18">
      <c r="H89" s="1"/>
    </row>
    <row r="90" ht="18">
      <c r="H90" s="1"/>
    </row>
    <row r="91" ht="18">
      <c r="H91" s="1"/>
    </row>
    <row r="92" ht="18">
      <c r="H92" s="1"/>
    </row>
  </sheetData>
  <sheetProtection/>
  <printOptions/>
  <pageMargins left="0.19" right="0.19" top="0.2" bottom="0.19" header="0.2" footer="0.19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1:M89"/>
  <sheetViews>
    <sheetView zoomScalePageLayoutView="0" workbookViewId="0" topLeftCell="B1">
      <selection activeCell="F16" sqref="F16"/>
    </sheetView>
  </sheetViews>
  <sheetFormatPr defaultColWidth="9.00390625" defaultRowHeight="12.75"/>
  <cols>
    <col min="1" max="1" width="5.125" style="0" customWidth="1"/>
    <col min="2" max="2" width="22.375" style="0" customWidth="1"/>
    <col min="3" max="3" width="20.25390625" style="0" customWidth="1"/>
    <col min="4" max="4" width="18.75390625" style="0" customWidth="1"/>
    <col min="5" max="5" width="8.00390625" style="0" customWidth="1"/>
    <col min="6" max="6" width="13.375" style="0" customWidth="1"/>
    <col min="7" max="7" width="8.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241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6898.56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108689.52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99732.41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14261.73</v>
      </c>
      <c r="E12" s="1" t="s">
        <v>0</v>
      </c>
      <c r="G12" s="1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H14" s="1"/>
      <c r="I14" s="2"/>
      <c r="J14" s="2"/>
      <c r="K14" s="2"/>
      <c r="M14" s="2"/>
    </row>
    <row r="15" spans="2:11" ht="18">
      <c r="B15" s="1" t="s">
        <v>62</v>
      </c>
      <c r="F15" s="1"/>
      <c r="H15" s="1"/>
      <c r="I15" s="2"/>
      <c r="J15" s="2"/>
      <c r="K15" s="2"/>
    </row>
    <row r="16" spans="2:11" ht="18">
      <c r="B16" s="1" t="s">
        <v>84</v>
      </c>
      <c r="D16" s="1">
        <f>ROUND((D9*79.6%),2)</f>
        <v>86516.86</v>
      </c>
      <c r="E16" s="1" t="s">
        <v>0</v>
      </c>
      <c r="F16" s="1"/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7" ht="18">
      <c r="B18" s="1" t="s">
        <v>64</v>
      </c>
      <c r="D18" s="1">
        <f>ROUND((D9*9.7%),2)</f>
        <v>10542.88</v>
      </c>
      <c r="E18" s="1" t="s">
        <v>0</v>
      </c>
      <c r="F18" s="1"/>
      <c r="G18" s="1"/>
    </row>
    <row r="19" spans="2:7" ht="18">
      <c r="B19" s="1" t="s">
        <v>65</v>
      </c>
      <c r="D19" s="1"/>
      <c r="E19" s="1" t="s">
        <v>0</v>
      </c>
      <c r="F19" s="1"/>
      <c r="G19" s="1"/>
    </row>
    <row r="20" spans="2:7" ht="18">
      <c r="B20" s="1" t="s">
        <v>90</v>
      </c>
      <c r="D20" s="1"/>
      <c r="E20" s="1"/>
      <c r="F20" s="1"/>
      <c r="G20" s="1"/>
    </row>
    <row r="21" spans="2:7" ht="18">
      <c r="B21" s="1" t="s">
        <v>128</v>
      </c>
      <c r="D21" s="1">
        <v>1200</v>
      </c>
      <c r="E21" s="1" t="s">
        <v>0</v>
      </c>
      <c r="F21" s="1"/>
      <c r="G21" s="1"/>
    </row>
    <row r="22" spans="2:10" ht="18">
      <c r="B22" s="1" t="s">
        <v>12</v>
      </c>
      <c r="C22" s="1"/>
      <c r="D22" s="1">
        <v>1500</v>
      </c>
      <c r="E22" s="1" t="s">
        <v>0</v>
      </c>
      <c r="G22" s="1"/>
      <c r="H22" s="1"/>
      <c r="I22" s="1"/>
      <c r="J22" s="1"/>
    </row>
    <row r="23" spans="2:10" ht="18">
      <c r="B23" s="1"/>
      <c r="C23" s="1"/>
      <c r="D23" s="1"/>
      <c r="E23" s="1"/>
      <c r="G23" s="1"/>
      <c r="H23" s="1"/>
      <c r="I23" s="1"/>
      <c r="J23" s="1"/>
    </row>
    <row r="24" spans="6:10" ht="18">
      <c r="F24" s="1"/>
      <c r="G24" s="1"/>
      <c r="J24" s="1"/>
    </row>
    <row r="25" spans="2:10" ht="18">
      <c r="B25" s="1" t="s">
        <v>61</v>
      </c>
      <c r="F25" s="1"/>
      <c r="J25" s="1"/>
    </row>
    <row r="26" spans="2:10" ht="18">
      <c r="B26" s="1" t="s">
        <v>176</v>
      </c>
      <c r="D26" s="1">
        <f>D7+D11-D16-D21-D22</f>
        <v>17414.11</v>
      </c>
      <c r="E26" s="1" t="s">
        <v>0</v>
      </c>
      <c r="F26" s="1"/>
      <c r="J26" s="1"/>
    </row>
    <row r="27" spans="2:6" ht="18">
      <c r="B27" s="1"/>
      <c r="F27" s="1"/>
    </row>
    <row r="28" spans="2:6" ht="18">
      <c r="B28" s="1" t="s">
        <v>48</v>
      </c>
      <c r="F28" s="1"/>
    </row>
    <row r="29" spans="2:6" ht="18">
      <c r="B29" s="1" t="s">
        <v>176</v>
      </c>
      <c r="D29" s="1">
        <v>29186.12</v>
      </c>
      <c r="E29" s="1" t="s">
        <v>0</v>
      </c>
      <c r="F29" s="1"/>
    </row>
    <row r="30" spans="2:6" ht="18">
      <c r="B30" s="1"/>
      <c r="D30" s="1"/>
      <c r="E30" s="1"/>
      <c r="F30" s="1"/>
    </row>
    <row r="31" spans="2:6" ht="18">
      <c r="B31" s="1"/>
      <c r="D31" s="1"/>
      <c r="E31" s="1"/>
      <c r="F31" s="1"/>
    </row>
    <row r="32" spans="2:5" ht="18">
      <c r="B32" s="1"/>
      <c r="D32" s="1"/>
      <c r="E32" s="1"/>
    </row>
    <row r="33" spans="2:5" ht="18">
      <c r="B33" s="1"/>
      <c r="D33" s="1"/>
      <c r="E33" s="1"/>
    </row>
    <row r="34" ht="12.75">
      <c r="B34" t="s">
        <v>57</v>
      </c>
    </row>
    <row r="36" ht="12.75">
      <c r="B36" t="s">
        <v>58</v>
      </c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  <row r="89" ht="18">
      <c r="I8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M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6.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4.00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2.75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242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0" ht="18">
      <c r="B5" s="1" t="s">
        <v>33</v>
      </c>
      <c r="C5" s="1"/>
      <c r="D5" s="1"/>
      <c r="E5" s="1"/>
      <c r="F5" s="1"/>
      <c r="G5" s="15"/>
      <c r="H5" s="2"/>
      <c r="I5" s="2"/>
      <c r="J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32529.8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246432.69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244236.29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34925.79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M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ROUND((D9*79.6%),2)</f>
        <v>196160.42</v>
      </c>
      <c r="E16" s="1" t="s">
        <v>0</v>
      </c>
      <c r="F16" s="1"/>
      <c r="H16" s="2"/>
      <c r="I16" s="2"/>
      <c r="J16" s="2"/>
      <c r="K16" s="2"/>
    </row>
    <row r="17" spans="2:11" ht="18">
      <c r="B17" s="1" t="s">
        <v>67</v>
      </c>
      <c r="C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23903.97</v>
      </c>
      <c r="E18" s="1" t="s">
        <v>0</v>
      </c>
      <c r="F18" s="1"/>
      <c r="H18" s="2"/>
      <c r="I18" s="2"/>
      <c r="J18" s="2"/>
      <c r="K18" s="2"/>
    </row>
    <row r="19" spans="2:11" ht="18">
      <c r="B19" s="1" t="s">
        <v>65</v>
      </c>
      <c r="D19" s="1">
        <f>ROUND((D9*5.9%),2)</f>
        <v>14539.53</v>
      </c>
      <c r="E19" s="1" t="s">
        <v>0</v>
      </c>
      <c r="F19" s="1"/>
      <c r="G19" s="1"/>
      <c r="H19" s="1"/>
      <c r="I19" s="1"/>
      <c r="J19" s="2"/>
      <c r="K19" s="2"/>
    </row>
    <row r="20" spans="2:11" ht="18">
      <c r="B20" s="1" t="s">
        <v>60</v>
      </c>
      <c r="D20" s="1">
        <v>9000</v>
      </c>
      <c r="E20" s="1" t="s">
        <v>0</v>
      </c>
      <c r="F20" s="1"/>
      <c r="G20" s="1"/>
      <c r="H20" s="1"/>
      <c r="I20" s="1"/>
      <c r="J20" s="2"/>
      <c r="K20" s="2"/>
    </row>
    <row r="21" spans="2:11" ht="18">
      <c r="B21" s="1" t="s">
        <v>116</v>
      </c>
      <c r="D21" s="1">
        <v>2300</v>
      </c>
      <c r="E21" s="1" t="s">
        <v>0</v>
      </c>
      <c r="G21" s="1"/>
      <c r="H21" s="1"/>
      <c r="I21" s="1"/>
      <c r="K21" s="2"/>
    </row>
    <row r="22" spans="2:11" ht="18">
      <c r="B22" s="1" t="s">
        <v>129</v>
      </c>
      <c r="D22" s="1">
        <v>4950</v>
      </c>
      <c r="E22" s="1" t="s">
        <v>0</v>
      </c>
      <c r="F22" s="1"/>
      <c r="G22" s="1"/>
      <c r="H22" s="1"/>
      <c r="I22" s="1"/>
      <c r="K22" s="2"/>
    </row>
    <row r="23" spans="2:9" ht="18">
      <c r="B23" s="1" t="s">
        <v>161</v>
      </c>
      <c r="C23" s="1"/>
      <c r="D23" s="1">
        <v>10000</v>
      </c>
      <c r="E23" s="1" t="s">
        <v>0</v>
      </c>
      <c r="F23" s="1"/>
      <c r="I23" s="1"/>
    </row>
    <row r="24" spans="2:11" ht="18">
      <c r="B24" s="1" t="s">
        <v>163</v>
      </c>
      <c r="C24" s="1"/>
      <c r="D24" s="1">
        <v>4050</v>
      </c>
      <c r="E24" s="1" t="s">
        <v>0</v>
      </c>
      <c r="I24" s="1"/>
      <c r="K24" s="2"/>
    </row>
    <row r="25" spans="2:11" ht="18">
      <c r="B25" s="1" t="s">
        <v>30</v>
      </c>
      <c r="C25" s="1"/>
      <c r="D25" s="1">
        <f>D16+D20+D21+D22+D23+D24</f>
        <v>226460.42</v>
      </c>
      <c r="E25" s="1" t="s">
        <v>0</v>
      </c>
      <c r="F25" s="1"/>
      <c r="I25" s="1"/>
      <c r="K25" s="2"/>
    </row>
    <row r="26" spans="6:11" ht="18">
      <c r="F26" s="1"/>
      <c r="K26" s="2"/>
    </row>
    <row r="27" spans="2:11" s="1" customFormat="1" ht="18">
      <c r="B27" s="1" t="s">
        <v>61</v>
      </c>
      <c r="C27"/>
      <c r="D27"/>
      <c r="E27"/>
      <c r="G27"/>
      <c r="H27"/>
      <c r="I27"/>
      <c r="J27"/>
      <c r="K27" s="2"/>
    </row>
    <row r="28" spans="2:11" s="1" customFormat="1" ht="18">
      <c r="B28" s="1" t="s">
        <v>176</v>
      </c>
      <c r="C28"/>
      <c r="D28" s="1">
        <f>D7+D11-D25</f>
        <v>50305.67000000001</v>
      </c>
      <c r="E28" s="1" t="s">
        <v>0</v>
      </c>
      <c r="G28"/>
      <c r="H28"/>
      <c r="I28"/>
      <c r="J28"/>
      <c r="K28" s="2"/>
    </row>
    <row r="29" spans="3:11" s="1" customFormat="1" ht="18">
      <c r="C29"/>
      <c r="D29"/>
      <c r="E29"/>
      <c r="G29"/>
      <c r="H29"/>
      <c r="I29"/>
      <c r="J29"/>
      <c r="K29" s="2"/>
    </row>
    <row r="30" spans="2:10" s="1" customFormat="1" ht="18">
      <c r="B30" s="1" t="s">
        <v>48</v>
      </c>
      <c r="C30"/>
      <c r="D30"/>
      <c r="E30"/>
      <c r="G30"/>
      <c r="H30"/>
      <c r="I30"/>
      <c r="J30"/>
    </row>
    <row r="31" spans="2:5" ht="18">
      <c r="B31" s="1" t="s">
        <v>176</v>
      </c>
      <c r="D31" s="1">
        <v>47622.77</v>
      </c>
      <c r="E31" s="1" t="s">
        <v>0</v>
      </c>
    </row>
    <row r="32" spans="2:5" ht="18">
      <c r="B32" s="1"/>
      <c r="D32" s="1"/>
      <c r="E32" s="1"/>
    </row>
    <row r="33" spans="2:10" s="1" customFormat="1" ht="18">
      <c r="B33"/>
      <c r="C33"/>
      <c r="D33"/>
      <c r="E33"/>
      <c r="F33"/>
      <c r="G33"/>
      <c r="H33"/>
      <c r="I33"/>
      <c r="J33"/>
    </row>
    <row r="34" spans="2:10" s="1" customFormat="1" ht="18">
      <c r="B34" t="s">
        <v>57</v>
      </c>
      <c r="C34"/>
      <c r="D34"/>
      <c r="E34"/>
      <c r="F34"/>
      <c r="G34"/>
      <c r="H34"/>
      <c r="I34"/>
      <c r="J34"/>
    </row>
    <row r="35" spans="2:10" s="1" customFormat="1" ht="18">
      <c r="B35"/>
      <c r="C35"/>
      <c r="D35"/>
      <c r="E35"/>
      <c r="F35"/>
      <c r="G35"/>
      <c r="H35"/>
      <c r="I35"/>
      <c r="J35"/>
    </row>
    <row r="36" spans="2:10" s="1" customFormat="1" ht="18">
      <c r="B36" t="s">
        <v>58</v>
      </c>
      <c r="C36"/>
      <c r="D36"/>
      <c r="E36"/>
      <c r="F36"/>
      <c r="G36"/>
      <c r="H36"/>
      <c r="I36"/>
      <c r="J36"/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27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M88"/>
  <sheetViews>
    <sheetView zoomScalePageLayoutView="0" workbookViewId="0" topLeftCell="A1">
      <selection activeCell="G1" sqref="G1:K16384"/>
    </sheetView>
  </sheetViews>
  <sheetFormatPr defaultColWidth="9.00390625" defaultRowHeight="12.75"/>
  <cols>
    <col min="1" max="1" width="6.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4.00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2.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243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0" ht="18">
      <c r="B5" s="1" t="s">
        <v>33</v>
      </c>
      <c r="C5" s="1"/>
      <c r="D5" s="1"/>
      <c r="E5" s="1"/>
      <c r="F5" s="1"/>
      <c r="G5" s="15"/>
      <c r="H5" s="2"/>
      <c r="I5" s="2"/>
      <c r="J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2368.12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158015.81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149086.61</v>
      </c>
      <c r="E11" s="1" t="s">
        <v>0</v>
      </c>
      <c r="F11" s="1"/>
      <c r="G11" s="2"/>
      <c r="H11" s="2"/>
      <c r="I11" s="2"/>
      <c r="K11" s="2"/>
    </row>
    <row r="12" spans="2:11" ht="18">
      <c r="B12" s="1" t="s">
        <v>69</v>
      </c>
      <c r="D12" s="1">
        <f>ROUND((D11*14.3%),2)</f>
        <v>21319.39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K14" s="2"/>
      <c r="M14" s="2"/>
    </row>
    <row r="15" spans="2:11" ht="18">
      <c r="B15" s="1" t="s">
        <v>62</v>
      </c>
      <c r="F15" s="1"/>
      <c r="G15" s="1"/>
      <c r="H15" s="2"/>
      <c r="I15" s="2"/>
      <c r="J15" s="2"/>
      <c r="K15" s="2"/>
    </row>
    <row r="16" spans="2:11" ht="18">
      <c r="B16" s="1" t="s">
        <v>84</v>
      </c>
      <c r="D16" s="1">
        <f>ROUND((D9*79.6%),2)</f>
        <v>125780.58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15327.53</v>
      </c>
      <c r="E18" s="1" t="s">
        <v>0</v>
      </c>
      <c r="F18" s="1"/>
      <c r="K18" s="2"/>
    </row>
    <row r="19" spans="2:11" ht="18">
      <c r="B19" s="1" t="s">
        <v>65</v>
      </c>
      <c r="D19" s="1">
        <f>ROUND((D9*5.9%),2)</f>
        <v>9322.93</v>
      </c>
      <c r="E19" s="1" t="s">
        <v>0</v>
      </c>
      <c r="F19" s="1"/>
      <c r="K19" s="2"/>
    </row>
    <row r="20" spans="2:11" ht="18">
      <c r="B20" s="1"/>
      <c r="D20" s="1"/>
      <c r="E20" s="1"/>
      <c r="F20" s="1"/>
      <c r="K20" s="2"/>
    </row>
    <row r="21" spans="2:9" ht="18">
      <c r="B21" s="1"/>
      <c r="G21" s="1"/>
      <c r="H21" s="1"/>
      <c r="I21" s="1"/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/>
      <c r="C23" s="1"/>
      <c r="D23" s="1"/>
      <c r="E23" s="1"/>
      <c r="F23" s="1"/>
      <c r="I23" s="1"/>
    </row>
    <row r="24" spans="2:11" ht="18">
      <c r="B24" s="1"/>
      <c r="C24" s="1"/>
      <c r="D24" s="1"/>
      <c r="E24" s="1"/>
      <c r="I24" s="1"/>
      <c r="K24" s="2"/>
    </row>
    <row r="25" spans="2:11" ht="18">
      <c r="B25" s="1" t="s">
        <v>30</v>
      </c>
      <c r="C25" s="1"/>
      <c r="D25" s="1">
        <f>D16+D22+D24</f>
        <v>125780.58</v>
      </c>
      <c r="E25" s="1" t="s">
        <v>0</v>
      </c>
      <c r="F25" s="1"/>
      <c r="I25" s="1"/>
      <c r="K25" s="2"/>
    </row>
    <row r="26" spans="6:11" ht="18">
      <c r="F26" s="1"/>
      <c r="K26" s="2"/>
    </row>
    <row r="27" spans="2:11" s="1" customFormat="1" ht="18">
      <c r="B27" s="1" t="s">
        <v>61</v>
      </c>
      <c r="C27"/>
      <c r="D27"/>
      <c r="E27"/>
      <c r="G27"/>
      <c r="H27"/>
      <c r="I27"/>
      <c r="J27"/>
      <c r="K27" s="2"/>
    </row>
    <row r="28" spans="2:11" s="1" customFormat="1" ht="18">
      <c r="B28" s="1" t="s">
        <v>176</v>
      </c>
      <c r="C28"/>
      <c r="D28" s="1">
        <f>D7+D11-D25</f>
        <v>25674.14999999998</v>
      </c>
      <c r="E28" s="1" t="s">
        <v>0</v>
      </c>
      <c r="G28"/>
      <c r="H28"/>
      <c r="I28"/>
      <c r="J28"/>
      <c r="K28" s="2"/>
    </row>
    <row r="29" spans="3:11" s="1" customFormat="1" ht="18">
      <c r="C29"/>
      <c r="D29"/>
      <c r="E29"/>
      <c r="G29"/>
      <c r="H29"/>
      <c r="I29"/>
      <c r="J29"/>
      <c r="K29" s="2"/>
    </row>
    <row r="30" spans="2:10" s="1" customFormat="1" ht="18">
      <c r="B30" s="1" t="s">
        <v>48</v>
      </c>
      <c r="C30"/>
      <c r="D30"/>
      <c r="E30"/>
      <c r="G30"/>
      <c r="H30"/>
      <c r="I30"/>
      <c r="J30"/>
    </row>
    <row r="31" spans="2:5" ht="18">
      <c r="B31" s="1" t="s">
        <v>176</v>
      </c>
      <c r="D31" s="1">
        <v>36196.89</v>
      </c>
      <c r="E31" s="1" t="s">
        <v>0</v>
      </c>
    </row>
    <row r="32" spans="2:5" ht="18">
      <c r="B32" s="1"/>
      <c r="D32" s="1"/>
      <c r="E32" s="1"/>
    </row>
    <row r="33" spans="2:10" s="1" customFormat="1" ht="18">
      <c r="B33"/>
      <c r="C33"/>
      <c r="D33"/>
      <c r="E33"/>
      <c r="F33"/>
      <c r="G33"/>
      <c r="H33"/>
      <c r="I33"/>
      <c r="J33"/>
    </row>
    <row r="34" spans="2:10" s="1" customFormat="1" ht="18">
      <c r="B34" t="s">
        <v>57</v>
      </c>
      <c r="C34"/>
      <c r="D34"/>
      <c r="E34"/>
      <c r="F34"/>
      <c r="G34"/>
      <c r="H34"/>
      <c r="I34"/>
      <c r="J34"/>
    </row>
    <row r="35" spans="2:10" s="1" customFormat="1" ht="18">
      <c r="B35"/>
      <c r="C35"/>
      <c r="D35"/>
      <c r="E35"/>
      <c r="F35"/>
      <c r="G35"/>
      <c r="H35"/>
      <c r="I35"/>
      <c r="J35"/>
    </row>
    <row r="36" spans="2:10" s="1" customFormat="1" ht="18">
      <c r="B36" t="s">
        <v>58</v>
      </c>
      <c r="C36"/>
      <c r="D36"/>
      <c r="E36"/>
      <c r="F36"/>
      <c r="G36"/>
      <c r="H36"/>
      <c r="I36"/>
      <c r="J36"/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5" right="0.3" top="0.2" bottom="1" header="0.2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6.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4.00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1.1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244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0" ht="18">
      <c r="B5" s="1" t="s">
        <v>33</v>
      </c>
      <c r="C5" s="1"/>
      <c r="D5" s="1"/>
      <c r="E5" s="1"/>
      <c r="F5" s="1"/>
      <c r="G5" s="15"/>
      <c r="H5" s="2"/>
      <c r="I5" s="2"/>
      <c r="J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21154.95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261823.2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245198.38</v>
      </c>
      <c r="E11" s="1" t="s">
        <v>0</v>
      </c>
      <c r="F11" s="1"/>
      <c r="G11" s="2"/>
      <c r="H11" s="2"/>
      <c r="I11" s="2"/>
      <c r="K11" s="2"/>
    </row>
    <row r="12" spans="2:11" ht="18">
      <c r="B12" s="1" t="s">
        <v>69</v>
      </c>
      <c r="D12" s="1">
        <f>ROUND((D11*14.3%),2)</f>
        <v>35063.37</v>
      </c>
      <c r="E12" s="1" t="s">
        <v>0</v>
      </c>
      <c r="F12" s="1"/>
      <c r="G12" s="2"/>
      <c r="H12" s="2"/>
      <c r="I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I14" s="2"/>
      <c r="J14" s="2"/>
      <c r="M14" s="2"/>
    </row>
    <row r="15" spans="2:12" ht="18">
      <c r="B15" s="1" t="s">
        <v>62</v>
      </c>
      <c r="F15" s="1"/>
      <c r="G15" s="1"/>
      <c r="J15" s="2"/>
      <c r="K15" s="2"/>
      <c r="L15" s="1"/>
    </row>
    <row r="16" spans="2:11" ht="18">
      <c r="B16" s="1" t="s">
        <v>84</v>
      </c>
      <c r="D16" s="1">
        <f>ROUND((D9*79.6%),2)</f>
        <v>208411.27</v>
      </c>
      <c r="E16" s="1" t="s">
        <v>0</v>
      </c>
      <c r="F16" s="1"/>
      <c r="G16" s="1"/>
      <c r="H16" s="1"/>
      <c r="I16" s="1"/>
      <c r="J16" s="2"/>
      <c r="K16" s="2"/>
    </row>
    <row r="17" spans="2:11" ht="18">
      <c r="B17" s="1" t="s">
        <v>67</v>
      </c>
      <c r="C17" s="1"/>
      <c r="G17" s="1"/>
      <c r="H17" s="1"/>
      <c r="I17" s="1"/>
      <c r="J17" s="2"/>
      <c r="K17" s="2"/>
    </row>
    <row r="18" spans="2:11" ht="18">
      <c r="B18" s="1" t="s">
        <v>64</v>
      </c>
      <c r="D18" s="1">
        <f>ROUND((D9*9.7%),2)</f>
        <v>25396.85</v>
      </c>
      <c r="E18" s="1" t="s">
        <v>0</v>
      </c>
      <c r="F18" s="1"/>
      <c r="K18" s="2"/>
    </row>
    <row r="19" spans="2:11" ht="18">
      <c r="B19" s="1" t="s">
        <v>65</v>
      </c>
      <c r="D19" s="1">
        <f>ROUND((D9*5.9%),2)</f>
        <v>15447.57</v>
      </c>
      <c r="E19" s="1" t="s">
        <v>0</v>
      </c>
      <c r="F19" s="1"/>
      <c r="K19" s="2"/>
    </row>
    <row r="20" spans="2:11" ht="18">
      <c r="B20" s="1" t="s">
        <v>11</v>
      </c>
      <c r="D20" s="1">
        <v>1560</v>
      </c>
      <c r="E20" s="1" t="s">
        <v>0</v>
      </c>
      <c r="F20" s="1"/>
      <c r="K20" s="2"/>
    </row>
    <row r="21" spans="2:9" ht="18">
      <c r="B21" s="1" t="s">
        <v>114</v>
      </c>
      <c r="D21" s="1">
        <v>45900</v>
      </c>
      <c r="E21" s="1" t="s">
        <v>0</v>
      </c>
      <c r="G21" s="1"/>
      <c r="H21" s="1"/>
      <c r="I21" s="1"/>
    </row>
    <row r="22" spans="2:11" ht="18">
      <c r="B22" s="1" t="s">
        <v>3</v>
      </c>
      <c r="D22" s="1">
        <v>60200</v>
      </c>
      <c r="E22" s="1" t="s">
        <v>0</v>
      </c>
      <c r="F22" s="1"/>
      <c r="G22" s="1"/>
      <c r="H22" s="1"/>
      <c r="I22" s="1"/>
      <c r="K22" s="2"/>
    </row>
    <row r="23" spans="2:11" ht="18">
      <c r="B23" s="1"/>
      <c r="C23" s="1"/>
      <c r="D23" s="1"/>
      <c r="E23" s="1"/>
      <c r="F23" s="1"/>
      <c r="I23" s="1"/>
      <c r="K23" s="2"/>
    </row>
    <row r="24" spans="2:11" ht="18">
      <c r="B24" s="1"/>
      <c r="C24" s="1"/>
      <c r="D24" s="1"/>
      <c r="E24" s="1"/>
      <c r="I24" s="1"/>
      <c r="K24" s="2"/>
    </row>
    <row r="25" spans="1:11" s="1" customFormat="1" ht="18">
      <c r="A25"/>
      <c r="B25" s="1" t="s">
        <v>30</v>
      </c>
      <c r="D25" s="1">
        <f>D16+D20+D21+D22</f>
        <v>316071.27</v>
      </c>
      <c r="E25" s="1" t="s">
        <v>0</v>
      </c>
      <c r="G25"/>
      <c r="H25"/>
      <c r="J25"/>
      <c r="K25" s="2"/>
    </row>
    <row r="26" spans="1:11" s="1" customFormat="1" ht="18">
      <c r="A26"/>
      <c r="B26"/>
      <c r="C26"/>
      <c r="D26"/>
      <c r="E26"/>
      <c r="G26"/>
      <c r="H26"/>
      <c r="I26"/>
      <c r="J26"/>
      <c r="K26" s="2"/>
    </row>
    <row r="27" spans="2:11" s="1" customFormat="1" ht="18">
      <c r="B27" s="1" t="s">
        <v>61</v>
      </c>
      <c r="C27"/>
      <c r="D27"/>
      <c r="E27"/>
      <c r="G27"/>
      <c r="H27"/>
      <c r="I27"/>
      <c r="J27"/>
      <c r="K27"/>
    </row>
    <row r="28" spans="2:11" s="1" customFormat="1" ht="18">
      <c r="B28" s="1" t="s">
        <v>176</v>
      </c>
      <c r="C28"/>
      <c r="D28" s="1">
        <f>D7+D11-D25</f>
        <v>-49717.94</v>
      </c>
      <c r="E28" s="1" t="s">
        <v>0</v>
      </c>
      <c r="G28"/>
      <c r="H28"/>
      <c r="I28"/>
      <c r="J28"/>
      <c r="K28" s="2"/>
    </row>
    <row r="29" spans="3:11" s="1" customFormat="1" ht="18">
      <c r="C29"/>
      <c r="D29"/>
      <c r="E29"/>
      <c r="G29"/>
      <c r="H29"/>
      <c r="I29"/>
      <c r="J29"/>
      <c r="K29" s="2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45600.25</v>
      </c>
      <c r="E31" s="1" t="s">
        <v>0</v>
      </c>
    </row>
    <row r="32" spans="2:5" ht="18">
      <c r="B32" s="1"/>
      <c r="D32" s="1"/>
      <c r="E32" s="1"/>
    </row>
    <row r="33" spans="2:10" s="1" customFormat="1" ht="18">
      <c r="B33"/>
      <c r="C33"/>
      <c r="D33"/>
      <c r="E33"/>
      <c r="F33"/>
      <c r="G33"/>
      <c r="H33"/>
      <c r="I33"/>
      <c r="J33"/>
    </row>
    <row r="34" spans="1:2" ht="18">
      <c r="A34" s="1"/>
      <c r="B34" t="s">
        <v>57</v>
      </c>
    </row>
    <row r="35" spans="1:13" ht="18">
      <c r="A35" s="1"/>
      <c r="K35" s="1"/>
      <c r="L35" s="1"/>
      <c r="M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5" right="0.33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E16" sqref="E16"/>
    </sheetView>
  </sheetViews>
  <sheetFormatPr defaultColWidth="9.00390625" defaultRowHeight="12.75"/>
  <cols>
    <col min="1" max="1" width="22.75390625" style="0" customWidth="1"/>
    <col min="2" max="2" width="19.75390625" style="0" customWidth="1"/>
    <col min="3" max="3" width="18.125" style="0" customWidth="1"/>
    <col min="4" max="4" width="11.625" style="0" customWidth="1"/>
    <col min="5" max="5" width="17.375" style="0" customWidth="1"/>
    <col min="6" max="6" width="9.875" style="0" customWidth="1"/>
    <col min="7" max="7" width="12.375" style="0" customWidth="1"/>
    <col min="8" max="8" width="10.625" style="0" customWidth="1"/>
    <col min="9" max="9" width="14.25390625" style="0" customWidth="1"/>
    <col min="10" max="10" width="11.25390625" style="0" customWidth="1"/>
  </cols>
  <sheetData>
    <row r="1" spans="1:6" ht="18">
      <c r="A1" s="1" t="s">
        <v>63</v>
      </c>
      <c r="B1" s="1"/>
      <c r="C1" s="1"/>
      <c r="F1" s="2"/>
    </row>
    <row r="2" spans="1:9" ht="18">
      <c r="A2" s="1" t="s">
        <v>175</v>
      </c>
      <c r="B2" s="1"/>
      <c r="C2" s="1"/>
      <c r="F2" s="15"/>
      <c r="G2" s="2"/>
      <c r="H2" s="2"/>
      <c r="I2" s="2"/>
    </row>
    <row r="3" spans="1:9" ht="18">
      <c r="A3" s="1" t="s">
        <v>32</v>
      </c>
      <c r="B3" s="1"/>
      <c r="C3" s="1"/>
      <c r="F3" s="15"/>
      <c r="G3" s="2"/>
      <c r="H3" s="2"/>
      <c r="I3" s="2"/>
    </row>
    <row r="4" spans="1:9" ht="18">
      <c r="A4" s="1" t="s">
        <v>33</v>
      </c>
      <c r="B4" s="1"/>
      <c r="C4" s="1"/>
      <c r="D4" s="1"/>
      <c r="E4" s="1"/>
      <c r="F4" s="15"/>
      <c r="G4" s="2"/>
      <c r="H4" s="2"/>
      <c r="I4" s="2"/>
    </row>
    <row r="5" spans="1:9" ht="18">
      <c r="A5" s="1"/>
      <c r="B5" s="1"/>
      <c r="C5" s="1"/>
      <c r="D5" s="1"/>
      <c r="E5" s="1"/>
      <c r="F5" s="15"/>
      <c r="G5" s="2"/>
      <c r="H5" s="2"/>
      <c r="I5" s="2"/>
    </row>
    <row r="6" spans="1:9" ht="18">
      <c r="A6" s="1" t="s">
        <v>88</v>
      </c>
      <c r="B6" s="1"/>
      <c r="C6" s="1">
        <v>-296939.07</v>
      </c>
      <c r="D6" s="1" t="s">
        <v>0</v>
      </c>
      <c r="E6" s="1"/>
      <c r="F6" s="15"/>
      <c r="G6" s="2"/>
      <c r="H6" s="2"/>
      <c r="I6" s="2"/>
    </row>
    <row r="7" spans="1:9" ht="18">
      <c r="A7" s="1" t="s">
        <v>34</v>
      </c>
      <c r="B7" s="1"/>
      <c r="C7" s="1"/>
      <c r="D7" s="1"/>
      <c r="E7" s="1"/>
      <c r="F7" s="15"/>
      <c r="G7" s="2"/>
      <c r="H7" s="2"/>
      <c r="I7" s="2"/>
    </row>
    <row r="8" spans="1:9" ht="18">
      <c r="A8" s="1" t="s">
        <v>173</v>
      </c>
      <c r="B8" s="1"/>
      <c r="C8" s="1">
        <v>1678885.07</v>
      </c>
      <c r="D8" s="1" t="s">
        <v>0</v>
      </c>
      <c r="E8" s="1"/>
      <c r="F8" s="2"/>
      <c r="G8" s="2"/>
      <c r="H8" s="2"/>
      <c r="I8" s="2"/>
    </row>
    <row r="9" spans="1:9" ht="18">
      <c r="A9" s="1" t="s">
        <v>36</v>
      </c>
      <c r="B9" s="1"/>
      <c r="C9" s="1"/>
      <c r="D9" s="1"/>
      <c r="E9" s="1"/>
      <c r="F9" s="2"/>
      <c r="G9" s="2"/>
      <c r="H9" s="2"/>
      <c r="I9" s="2"/>
    </row>
    <row r="10" spans="1:9" ht="18">
      <c r="A10" s="1" t="s">
        <v>173</v>
      </c>
      <c r="B10" s="1"/>
      <c r="C10" s="1">
        <v>1631448.1</v>
      </c>
      <c r="D10" s="1" t="s">
        <v>0</v>
      </c>
      <c r="E10" s="1"/>
      <c r="F10" s="2"/>
      <c r="G10" s="2"/>
      <c r="H10" s="2"/>
      <c r="I10" s="2"/>
    </row>
    <row r="11" spans="1:8" ht="18">
      <c r="A11" s="1" t="s">
        <v>69</v>
      </c>
      <c r="C11" s="1">
        <f>ROUND((C10*9.5%),2)</f>
        <v>154987.57</v>
      </c>
      <c r="D11" s="1" t="s">
        <v>0</v>
      </c>
      <c r="F11" s="2"/>
      <c r="G11" s="2"/>
      <c r="H11" s="2"/>
    </row>
    <row r="12" spans="1:8" ht="18">
      <c r="A12" s="1" t="s">
        <v>78</v>
      </c>
      <c r="B12" s="1"/>
      <c r="C12" s="1">
        <f>ROUND((C10*4.5%),2)</f>
        <v>73415.16</v>
      </c>
      <c r="D12" s="1" t="s">
        <v>0</v>
      </c>
      <c r="E12" s="1"/>
      <c r="F12" s="2"/>
      <c r="G12" s="2"/>
      <c r="H12" s="2"/>
    </row>
    <row r="13" spans="1:8" ht="18">
      <c r="A13" s="1" t="s">
        <v>19</v>
      </c>
      <c r="C13" s="1"/>
      <c r="D13" s="1"/>
      <c r="E13" s="1"/>
      <c r="F13" s="2"/>
      <c r="G13" s="2"/>
      <c r="H13" s="2"/>
    </row>
    <row r="14" ht="18">
      <c r="A14" s="1" t="s">
        <v>62</v>
      </c>
    </row>
    <row r="15" spans="1:5" ht="18">
      <c r="A15" s="1" t="s">
        <v>174</v>
      </c>
      <c r="C15" s="1">
        <f>ROUND((C8*86%),2)</f>
        <v>1443841.16</v>
      </c>
      <c r="D15" s="1" t="s">
        <v>0</v>
      </c>
      <c r="E15" s="1"/>
    </row>
    <row r="16" spans="1:9" ht="18">
      <c r="A16" s="1" t="s">
        <v>67</v>
      </c>
      <c r="B16" s="1"/>
      <c r="H16" s="1"/>
      <c r="I16" s="2"/>
    </row>
    <row r="17" spans="1:9" ht="18">
      <c r="A17" s="1" t="s">
        <v>64</v>
      </c>
      <c r="C17" s="1">
        <f>ROUND((C8*6%),2)</f>
        <v>100733.1</v>
      </c>
      <c r="D17" s="1" t="s">
        <v>0</v>
      </c>
      <c r="E17" s="10"/>
      <c r="F17" s="1"/>
      <c r="H17" s="1"/>
      <c r="I17" s="2"/>
    </row>
    <row r="18" spans="1:9" ht="18">
      <c r="A18" s="1" t="s">
        <v>65</v>
      </c>
      <c r="C18" s="1"/>
      <c r="D18" s="1" t="s">
        <v>0</v>
      </c>
      <c r="E18" s="10"/>
      <c r="F18" s="1"/>
      <c r="I18" s="2"/>
    </row>
    <row r="19" spans="1:9" ht="18">
      <c r="A19" s="1" t="s">
        <v>66</v>
      </c>
      <c r="B19" s="1"/>
      <c r="C19" s="1">
        <f>ROUND((C8*22.6%),2)</f>
        <v>379428.03</v>
      </c>
      <c r="D19" s="1" t="s">
        <v>0</v>
      </c>
      <c r="E19" s="10"/>
      <c r="F19" s="1"/>
      <c r="G19" s="1"/>
      <c r="H19" s="1"/>
      <c r="I19" s="2"/>
    </row>
    <row r="20" spans="1:9" ht="18">
      <c r="A20" s="1" t="s">
        <v>15</v>
      </c>
      <c r="B20" s="1"/>
      <c r="C20" s="1">
        <v>1100</v>
      </c>
      <c r="D20" s="1" t="s">
        <v>0</v>
      </c>
      <c r="E20" s="1"/>
      <c r="F20" s="1"/>
      <c r="G20" s="1"/>
      <c r="H20" s="1"/>
      <c r="I20" s="2"/>
    </row>
    <row r="21" spans="1:8" ht="18">
      <c r="A21" s="1" t="s">
        <v>3</v>
      </c>
      <c r="B21" s="1"/>
      <c r="C21" s="1">
        <v>120000</v>
      </c>
      <c r="D21" s="1" t="s">
        <v>0</v>
      </c>
      <c r="F21" s="1"/>
      <c r="G21" s="1"/>
      <c r="H21" s="1"/>
    </row>
    <row r="22" spans="1:8" ht="18">
      <c r="A22" s="1" t="s">
        <v>24</v>
      </c>
      <c r="B22" s="1"/>
      <c r="C22" s="1">
        <v>2350</v>
      </c>
      <c r="D22" s="1" t="s">
        <v>0</v>
      </c>
      <c r="F22" s="1"/>
      <c r="G22" s="1"/>
      <c r="H22" s="1"/>
    </row>
    <row r="23" spans="1:8" ht="18">
      <c r="A23" s="1"/>
      <c r="B23" s="1"/>
      <c r="C23" s="1"/>
      <c r="D23" s="1"/>
      <c r="H23" s="1"/>
    </row>
    <row r="24" spans="1:8" ht="18">
      <c r="A24" s="1"/>
      <c r="B24" s="1"/>
      <c r="C24" s="1"/>
      <c r="D24" s="1"/>
      <c r="H24" s="1"/>
    </row>
    <row r="25" spans="1:8" ht="18">
      <c r="A25" s="1"/>
      <c r="B25" s="1"/>
      <c r="C25" s="1"/>
      <c r="D25" s="1"/>
      <c r="H25" s="1"/>
    </row>
    <row r="26" spans="1:5" ht="18">
      <c r="A26" s="1" t="s">
        <v>47</v>
      </c>
      <c r="C26" s="1">
        <f>C15+C20+C21+C22</f>
        <v>1567291.16</v>
      </c>
      <c r="D26" s="1" t="s">
        <v>0</v>
      </c>
      <c r="E26" s="1"/>
    </row>
    <row r="27" ht="18">
      <c r="E27" s="1"/>
    </row>
    <row r="28" spans="1:5" ht="18">
      <c r="A28" s="1" t="s">
        <v>61</v>
      </c>
      <c r="E28" s="1"/>
    </row>
    <row r="29" spans="1:5" ht="18">
      <c r="A29" s="1" t="s">
        <v>176</v>
      </c>
      <c r="C29" s="1">
        <f>C6+C10-C26</f>
        <v>-232782.1299999999</v>
      </c>
      <c r="D29" s="1" t="s">
        <v>0</v>
      </c>
      <c r="E29" s="1"/>
    </row>
    <row r="30" spans="1:5" ht="18">
      <c r="A30" s="1"/>
      <c r="E30" s="1"/>
    </row>
    <row r="31" spans="1:5" ht="18">
      <c r="A31" s="1" t="s">
        <v>48</v>
      </c>
      <c r="E31" s="1"/>
    </row>
    <row r="32" spans="1:5" ht="18">
      <c r="A32" s="1" t="s">
        <v>177</v>
      </c>
      <c r="C32" s="1">
        <v>177251.41</v>
      </c>
      <c r="D32" s="1" t="s">
        <v>0</v>
      </c>
      <c r="E32" s="1"/>
    </row>
    <row r="33" spans="1:5" ht="18">
      <c r="A33" t="s">
        <v>57</v>
      </c>
      <c r="C33" s="1"/>
      <c r="D33" s="1"/>
      <c r="E33" s="1"/>
    </row>
    <row r="34" spans="3:5" ht="18">
      <c r="C34" s="1"/>
      <c r="D34" s="1"/>
      <c r="E34" s="1"/>
    </row>
    <row r="35" spans="1:5" ht="18">
      <c r="A35" t="s">
        <v>58</v>
      </c>
      <c r="B35" s="1"/>
      <c r="C35" s="1"/>
      <c r="D35" s="1"/>
      <c r="E35" s="1"/>
    </row>
    <row r="36" spans="3:5" ht="18">
      <c r="C36" s="1"/>
      <c r="D36" s="1"/>
      <c r="E36" s="1"/>
    </row>
    <row r="37" ht="18">
      <c r="A37" s="1"/>
    </row>
    <row r="38" spans="1:5" ht="18">
      <c r="A38" s="1"/>
      <c r="C38" s="1"/>
      <c r="D38" s="1"/>
      <c r="E38" s="1"/>
    </row>
    <row r="39" ht="18">
      <c r="A39" s="1"/>
    </row>
    <row r="40" spans="1:5" ht="18">
      <c r="A40" s="1"/>
      <c r="C40" s="1"/>
      <c r="D40" s="1"/>
      <c r="E40" s="1"/>
    </row>
    <row r="56" spans="1:7" ht="18">
      <c r="A56" t="s">
        <v>17</v>
      </c>
      <c r="G56" s="1"/>
    </row>
    <row r="57" spans="1:7" ht="18">
      <c r="A57">
        <v>77870.92</v>
      </c>
      <c r="B57">
        <v>19657.92</v>
      </c>
      <c r="C57">
        <v>72575.42</v>
      </c>
      <c r="G57" s="1"/>
    </row>
    <row r="58" spans="1:7" ht="18">
      <c r="A58">
        <v>77916.71</v>
      </c>
      <c r="B58">
        <v>19612.13</v>
      </c>
      <c r="C58">
        <v>75707.4</v>
      </c>
      <c r="G58" s="1"/>
    </row>
    <row r="59" spans="1:7" ht="18">
      <c r="A59">
        <v>78080.15</v>
      </c>
      <c r="B59">
        <v>19448.69</v>
      </c>
      <c r="C59">
        <v>75246.9</v>
      </c>
      <c r="G59" s="1"/>
    </row>
    <row r="60" spans="1:7" ht="18">
      <c r="A60">
        <v>79042.53</v>
      </c>
      <c r="B60">
        <v>18486.31</v>
      </c>
      <c r="C60">
        <v>74763.3</v>
      </c>
      <c r="G60" s="1"/>
    </row>
    <row r="61" spans="1:7" ht="18">
      <c r="A61">
        <v>78387.91</v>
      </c>
      <c r="B61">
        <v>19140.93</v>
      </c>
      <c r="C61">
        <v>77323.16</v>
      </c>
      <c r="G61" s="1"/>
    </row>
    <row r="62" spans="1:7" ht="18">
      <c r="A62">
        <v>78377.37</v>
      </c>
      <c r="B62">
        <v>19151.47</v>
      </c>
      <c r="C62">
        <v>78591.79</v>
      </c>
      <c r="G62" s="1"/>
    </row>
    <row r="63" spans="1:7" ht="18">
      <c r="A63">
        <v>78583.91</v>
      </c>
      <c r="B63">
        <v>18944.93</v>
      </c>
      <c r="C63">
        <v>86469.28</v>
      </c>
      <c r="G63" s="1"/>
    </row>
    <row r="64" spans="1:7" ht="18">
      <c r="A64">
        <v>78652.91</v>
      </c>
      <c r="B64">
        <v>18875.93</v>
      </c>
      <c r="C64">
        <v>77195.05</v>
      </c>
      <c r="G64" s="1"/>
    </row>
    <row r="65" spans="1:7" ht="18">
      <c r="A65">
        <v>78652.91</v>
      </c>
      <c r="B65">
        <v>18875.93</v>
      </c>
      <c r="C65">
        <v>69278.82</v>
      </c>
      <c r="G65" s="1"/>
    </row>
    <row r="66" spans="1:7" ht="18">
      <c r="A66">
        <v>78652.91</v>
      </c>
      <c r="B66">
        <v>18875.93</v>
      </c>
      <c r="C66">
        <v>86032.28</v>
      </c>
      <c r="G66" s="1"/>
    </row>
    <row r="67" spans="1:7" ht="18">
      <c r="A67">
        <v>78799.53</v>
      </c>
      <c r="B67">
        <v>18729.31</v>
      </c>
      <c r="C67">
        <v>76124.97</v>
      </c>
      <c r="G67" s="1"/>
    </row>
    <row r="68" spans="1:7" ht="18">
      <c r="A68">
        <v>78553.55</v>
      </c>
      <c r="B68">
        <v>18975.29</v>
      </c>
      <c r="C68">
        <v>92225.35</v>
      </c>
      <c r="G68" s="1"/>
    </row>
    <row r="69" spans="1:7" ht="18">
      <c r="A69">
        <f>SUM(A57:A68)</f>
        <v>941571.3100000002</v>
      </c>
      <c r="B69">
        <f>SUM(B57:B68)</f>
        <v>228774.77</v>
      </c>
      <c r="C69">
        <f>SUM(C57:C68)</f>
        <v>941533.7200000001</v>
      </c>
      <c r="G69" s="1"/>
    </row>
    <row r="70" spans="1:7" ht="18">
      <c r="A70">
        <f>A69+B69</f>
        <v>1170346.08</v>
      </c>
      <c r="B70">
        <f>B69+C69</f>
        <v>1170308.49</v>
      </c>
      <c r="C70">
        <f>A70-B70</f>
        <v>37.59000000008382</v>
      </c>
      <c r="G70" s="1"/>
    </row>
    <row r="71" spans="1:7" ht="18">
      <c r="A71" t="s">
        <v>46</v>
      </c>
      <c r="G71" s="1"/>
    </row>
    <row r="72" spans="1:7" ht="18">
      <c r="A72">
        <v>67844.28</v>
      </c>
      <c r="B72">
        <v>18346.19</v>
      </c>
      <c r="C72">
        <v>30026.84</v>
      </c>
      <c r="G72" s="1"/>
    </row>
    <row r="73" spans="1:7" ht="18">
      <c r="A73">
        <v>67679.65</v>
      </c>
      <c r="B73">
        <v>18510.82</v>
      </c>
      <c r="C73">
        <v>47849.03</v>
      </c>
      <c r="G73" s="1"/>
    </row>
    <row r="74" spans="1:7" ht="18">
      <c r="A74">
        <v>69006.83</v>
      </c>
      <c r="B74">
        <v>17183.63</v>
      </c>
      <c r="C74">
        <v>76684.63</v>
      </c>
      <c r="G74" s="1"/>
    </row>
    <row r="75" spans="1:7" ht="18">
      <c r="A75">
        <v>68920.29</v>
      </c>
      <c r="B75">
        <v>17270.18</v>
      </c>
      <c r="C75">
        <v>63934.4</v>
      </c>
      <c r="G75" s="1"/>
    </row>
    <row r="76" spans="1:7" ht="18">
      <c r="A76">
        <v>68571.4</v>
      </c>
      <c r="B76">
        <v>17619.05</v>
      </c>
      <c r="C76">
        <v>73234.83</v>
      </c>
      <c r="G76" s="1"/>
    </row>
    <row r="77" spans="1:7" ht="18">
      <c r="A77">
        <v>68731.4</v>
      </c>
      <c r="B77">
        <v>17459.06</v>
      </c>
      <c r="C77">
        <v>61801.23</v>
      </c>
      <c r="G77" s="1"/>
    </row>
    <row r="78" spans="1:7" ht="18">
      <c r="A78">
        <v>68757.28</v>
      </c>
      <c r="B78">
        <v>14733.19</v>
      </c>
      <c r="C78">
        <v>81394.25</v>
      </c>
      <c r="G78" s="1"/>
    </row>
    <row r="79" spans="1:7" ht="18">
      <c r="A79">
        <f>SUM(A72:A78)</f>
        <v>479511.13</v>
      </c>
      <c r="B79">
        <f>SUM(B72:B78)</f>
        <v>121122.12000000001</v>
      </c>
      <c r="C79">
        <f>SUM(C72:C78)</f>
        <v>434925.20999999996</v>
      </c>
      <c r="G79" s="1"/>
    </row>
    <row r="80" spans="1:7" ht="18">
      <c r="A80">
        <f>A79+B79</f>
        <v>600633.25</v>
      </c>
      <c r="B80">
        <f>B79+C79</f>
        <v>556047.33</v>
      </c>
      <c r="C80">
        <f>A80-B80</f>
        <v>44585.92000000004</v>
      </c>
      <c r="G80" s="1"/>
    </row>
    <row r="81" ht="18">
      <c r="G81" s="1"/>
    </row>
    <row r="82" ht="18">
      <c r="G82" s="1"/>
    </row>
    <row r="83" ht="18">
      <c r="G83" s="1"/>
    </row>
    <row r="84" ht="18">
      <c r="G84" s="1"/>
    </row>
    <row r="85" ht="18">
      <c r="G85" s="1"/>
    </row>
    <row r="86" ht="18">
      <c r="G86" s="1"/>
    </row>
    <row r="87" ht="18">
      <c r="G87" s="1"/>
    </row>
    <row r="88" ht="18">
      <c r="G88" s="1"/>
    </row>
  </sheetData>
  <printOptions/>
  <pageMargins left="0.33" right="0.47" top="0.4" bottom="1" header="0.2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7" width="14.00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  <col min="12" max="12" width="10.87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2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  <c r="L2" s="2"/>
    </row>
    <row r="3" spans="2:12" ht="18">
      <c r="B3" s="1" t="s">
        <v>245</v>
      </c>
      <c r="C3" s="1"/>
      <c r="D3" s="1"/>
      <c r="E3" s="1"/>
      <c r="F3" s="1"/>
      <c r="G3" s="1"/>
      <c r="H3" s="15"/>
      <c r="I3" s="2"/>
      <c r="J3" s="2"/>
      <c r="K3" s="2"/>
      <c r="L3" s="2"/>
    </row>
    <row r="4" spans="2:12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  <c r="L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2" ht="20.25">
      <c r="B6" s="7"/>
      <c r="C6" s="1"/>
      <c r="D6" s="1"/>
      <c r="E6" s="1"/>
      <c r="F6" s="1"/>
      <c r="G6" s="1"/>
      <c r="H6" s="15"/>
      <c r="I6" s="2"/>
      <c r="J6" s="2"/>
      <c r="K6" s="2"/>
      <c r="L6" s="2"/>
    </row>
    <row r="7" spans="2:12" ht="18">
      <c r="B7" s="1" t="s">
        <v>88</v>
      </c>
      <c r="C7" s="1"/>
      <c r="D7" s="1">
        <v>16104.31</v>
      </c>
      <c r="E7" s="1" t="s">
        <v>0</v>
      </c>
      <c r="F7" s="1"/>
      <c r="G7" s="1"/>
      <c r="H7" s="15"/>
      <c r="I7" s="2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  <c r="L8" s="2"/>
    </row>
    <row r="9" spans="2:12" ht="18">
      <c r="B9" s="1" t="s">
        <v>83</v>
      </c>
      <c r="C9" s="1"/>
      <c r="D9" s="1">
        <v>157434.95</v>
      </c>
      <c r="E9" s="1" t="s">
        <v>0</v>
      </c>
      <c r="F9" s="1"/>
      <c r="G9" s="1"/>
      <c r="H9" s="2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  <c r="L10" s="2"/>
    </row>
    <row r="11" spans="2:12" ht="18">
      <c r="B11" s="1" t="s">
        <v>83</v>
      </c>
      <c r="C11" s="1"/>
      <c r="D11" s="1">
        <v>157980.2</v>
      </c>
      <c r="E11" s="1" t="s">
        <v>0</v>
      </c>
      <c r="F11" s="1"/>
      <c r="G11" s="1"/>
      <c r="H11" s="2"/>
      <c r="I11" s="2"/>
      <c r="J11" s="2"/>
      <c r="K11" s="2"/>
      <c r="L11" s="2"/>
    </row>
    <row r="12" spans="2:12" ht="18">
      <c r="B12" s="1" t="s">
        <v>69</v>
      </c>
      <c r="D12" s="1">
        <f>ROUND((D11*14.3%),2)</f>
        <v>22591.17</v>
      </c>
      <c r="E12" s="1" t="s">
        <v>0</v>
      </c>
      <c r="F12" s="1"/>
      <c r="G12" s="1"/>
      <c r="H12" s="2"/>
      <c r="I12" s="2"/>
      <c r="J12" s="2"/>
      <c r="K12" s="2"/>
      <c r="L12" s="2"/>
    </row>
    <row r="13" spans="2:14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N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K14" s="2"/>
      <c r="L14" s="2"/>
      <c r="M14" s="1"/>
    </row>
    <row r="15" spans="2:13" ht="18">
      <c r="B15" s="1" t="s">
        <v>62</v>
      </c>
      <c r="F15" s="1"/>
      <c r="G15" s="1"/>
      <c r="H15" s="1"/>
      <c r="K15" s="2"/>
      <c r="L15" s="2"/>
      <c r="M15" s="1"/>
    </row>
    <row r="16" spans="2:12" ht="18">
      <c r="B16" s="1" t="s">
        <v>84</v>
      </c>
      <c r="D16" s="1">
        <f>ROUND((D9*79.6%),2)</f>
        <v>125318.22</v>
      </c>
      <c r="E16" s="1" t="s">
        <v>0</v>
      </c>
      <c r="F16" s="1"/>
      <c r="G16" s="1"/>
      <c r="H16" s="1"/>
      <c r="I16" s="1"/>
      <c r="J16" s="1"/>
      <c r="K16" s="2"/>
      <c r="L16" s="2"/>
    </row>
    <row r="17" spans="2:12" ht="18">
      <c r="B17" s="1" t="s">
        <v>67</v>
      </c>
      <c r="C17" s="1"/>
      <c r="H17" s="1"/>
      <c r="I17" s="1"/>
      <c r="J17" s="1"/>
      <c r="K17" s="2"/>
      <c r="L17" s="2"/>
    </row>
    <row r="18" spans="2:12" ht="18">
      <c r="B18" s="1" t="s">
        <v>64</v>
      </c>
      <c r="D18" s="1">
        <f>ROUND((D9*9.7%),2)</f>
        <v>15271.19</v>
      </c>
      <c r="E18" s="1" t="s">
        <v>0</v>
      </c>
      <c r="F18" s="1"/>
      <c r="G18" s="1"/>
      <c r="L18" s="2"/>
    </row>
    <row r="19" spans="2:12" ht="18">
      <c r="B19" s="1" t="s">
        <v>65</v>
      </c>
      <c r="D19" s="1">
        <f>ROUND((D9*5.9%),2)</f>
        <v>9288.66</v>
      </c>
      <c r="E19" s="1" t="s">
        <v>0</v>
      </c>
      <c r="F19" s="1"/>
      <c r="G19" s="1"/>
      <c r="L19" s="2"/>
    </row>
    <row r="20" spans="2:12" ht="18">
      <c r="B20" s="1" t="s">
        <v>109</v>
      </c>
      <c r="D20" s="1">
        <v>5850</v>
      </c>
      <c r="E20" s="1" t="s">
        <v>0</v>
      </c>
      <c r="F20" s="1"/>
      <c r="G20" s="1"/>
      <c r="L20" s="2"/>
    </row>
    <row r="21" spans="2:12" ht="18">
      <c r="B21" s="1"/>
      <c r="H21" s="1"/>
      <c r="I21" s="1"/>
      <c r="J21" s="1"/>
      <c r="L21" s="2"/>
    </row>
    <row r="22" spans="2:12" ht="18">
      <c r="B22" s="1"/>
      <c r="D22" s="1"/>
      <c r="E22" s="1"/>
      <c r="F22" s="1"/>
      <c r="G22" s="1"/>
      <c r="H22" s="1"/>
      <c r="I22" s="1"/>
      <c r="J22" s="1"/>
      <c r="L22" s="2"/>
    </row>
    <row r="23" spans="1:12" s="1" customFormat="1" ht="18">
      <c r="A23"/>
      <c r="H23"/>
      <c r="I23"/>
      <c r="K23"/>
      <c r="L23" s="2"/>
    </row>
    <row r="24" spans="1:12" s="1" customFormat="1" ht="18">
      <c r="A24"/>
      <c r="F24"/>
      <c r="G24"/>
      <c r="H24"/>
      <c r="I24"/>
      <c r="K24"/>
      <c r="L24" s="2"/>
    </row>
    <row r="25" spans="1:12" s="1" customFormat="1" ht="18">
      <c r="A25"/>
      <c r="B25" s="1" t="s">
        <v>30</v>
      </c>
      <c r="D25" s="1">
        <f>D16+D20</f>
        <v>131168.22</v>
      </c>
      <c r="E25" s="1" t="s">
        <v>0</v>
      </c>
      <c r="H25"/>
      <c r="I25"/>
      <c r="K25"/>
      <c r="L25" s="2"/>
    </row>
    <row r="26" spans="1:12" s="1" customFormat="1" ht="18">
      <c r="A26"/>
      <c r="B26"/>
      <c r="C26"/>
      <c r="D26"/>
      <c r="E26"/>
      <c r="H26"/>
      <c r="I26"/>
      <c r="J26"/>
      <c r="K26"/>
      <c r="L26"/>
    </row>
    <row r="27" spans="1:7" ht="18">
      <c r="A27" s="1"/>
      <c r="B27" s="1" t="s">
        <v>61</v>
      </c>
      <c r="F27" s="1"/>
      <c r="G27" s="1"/>
    </row>
    <row r="28" spans="2:12" s="1" customFormat="1" ht="18">
      <c r="B28" s="1" t="s">
        <v>176</v>
      </c>
      <c r="C28"/>
      <c r="D28" s="1">
        <f>D7+D11-D25</f>
        <v>42916.29000000001</v>
      </c>
      <c r="E28" s="1" t="s">
        <v>0</v>
      </c>
      <c r="H28"/>
      <c r="I28"/>
      <c r="J28"/>
      <c r="K28"/>
      <c r="L28" s="2"/>
    </row>
    <row r="29" spans="1:12" ht="18">
      <c r="A29" s="1"/>
      <c r="B29" s="1"/>
      <c r="F29" s="1"/>
      <c r="G29" s="1"/>
      <c r="L29" s="2"/>
    </row>
    <row r="30" spans="1:7" ht="18">
      <c r="A30" s="1"/>
      <c r="B30" s="1" t="s">
        <v>48</v>
      </c>
      <c r="F30" s="1"/>
      <c r="G30" s="1"/>
    </row>
    <row r="31" spans="2:5" ht="18">
      <c r="B31" s="1" t="s">
        <v>176</v>
      </c>
      <c r="D31" s="1">
        <v>19584.2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41" ht="15" customHeight="1"/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sheetProtection/>
  <printOptions/>
  <pageMargins left="0.2" right="0.19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4.625" style="0" hidden="1" customWidth="1"/>
    <col min="2" max="2" width="5.625" style="0" customWidth="1"/>
    <col min="3" max="3" width="21.875" style="0" customWidth="1"/>
    <col min="4" max="4" width="27.25390625" style="0" customWidth="1"/>
    <col min="5" max="5" width="16.00390625" style="0" customWidth="1"/>
    <col min="6" max="6" width="8.375" style="0" customWidth="1"/>
    <col min="7" max="7" width="14.25390625" style="0" customWidth="1"/>
    <col min="9" max="9" width="11.375" style="0" customWidth="1"/>
    <col min="10" max="11" width="11.75390625" style="0" customWidth="1"/>
  </cols>
  <sheetData>
    <row r="1" spans="3:9" ht="20.25">
      <c r="C1" s="7"/>
      <c r="D1" s="1"/>
      <c r="E1" s="1"/>
      <c r="F1" s="1"/>
      <c r="G1" s="1"/>
      <c r="H1" s="2"/>
      <c r="I1" s="1"/>
    </row>
    <row r="2" spans="3:11" ht="18">
      <c r="C2" s="1" t="s">
        <v>63</v>
      </c>
      <c r="D2" s="1"/>
      <c r="E2" s="1"/>
      <c r="F2" s="1"/>
      <c r="G2" s="1"/>
      <c r="H2" s="15"/>
      <c r="I2" s="2"/>
      <c r="J2" s="2"/>
      <c r="K2" s="2"/>
    </row>
    <row r="3" spans="3:9" ht="18">
      <c r="C3" s="1" t="s">
        <v>184</v>
      </c>
      <c r="D3" s="1"/>
      <c r="E3" s="1"/>
      <c r="F3" s="1"/>
      <c r="G3" s="1"/>
      <c r="H3" s="15"/>
      <c r="I3" s="2"/>
    </row>
    <row r="4" spans="3:11" ht="18">
      <c r="C4" s="1" t="s">
        <v>32</v>
      </c>
      <c r="D4" s="1"/>
      <c r="E4" s="1"/>
      <c r="F4" s="1"/>
      <c r="G4" s="1"/>
      <c r="H4" s="15"/>
      <c r="I4" s="2"/>
      <c r="J4" s="2"/>
      <c r="K4" s="2"/>
    </row>
    <row r="5" spans="3:11" ht="18">
      <c r="C5" s="1" t="s">
        <v>33</v>
      </c>
      <c r="D5" s="1"/>
      <c r="E5" s="1"/>
      <c r="F5" s="1"/>
      <c r="G5" s="1"/>
      <c r="H5" s="15"/>
      <c r="I5" s="2"/>
      <c r="J5" s="2"/>
      <c r="K5" s="2"/>
    </row>
    <row r="6" spans="3:11" ht="18">
      <c r="C6" s="1"/>
      <c r="D6" s="1"/>
      <c r="E6" s="1"/>
      <c r="F6" s="1"/>
      <c r="G6" s="1"/>
      <c r="H6" s="15"/>
      <c r="I6" s="2"/>
      <c r="J6" s="2"/>
      <c r="K6" s="2"/>
    </row>
    <row r="7" spans="3:11" ht="18">
      <c r="C7" s="1" t="s">
        <v>88</v>
      </c>
      <c r="D7" s="1"/>
      <c r="E7" s="1">
        <v>-16060.19</v>
      </c>
      <c r="F7" s="1" t="s">
        <v>0</v>
      </c>
      <c r="G7" s="1"/>
      <c r="H7" s="15"/>
      <c r="I7" s="2"/>
      <c r="J7" s="2"/>
      <c r="K7" s="2"/>
    </row>
    <row r="8" spans="3:11" ht="18">
      <c r="C8" s="1" t="s">
        <v>34</v>
      </c>
      <c r="D8" s="1"/>
      <c r="E8" s="1"/>
      <c r="F8" s="1"/>
      <c r="G8" s="1"/>
      <c r="H8" s="2"/>
      <c r="I8" s="2"/>
      <c r="J8" s="2"/>
      <c r="K8" s="2"/>
    </row>
    <row r="9" spans="3:11" ht="18">
      <c r="C9" s="1" t="s">
        <v>83</v>
      </c>
      <c r="D9" s="1"/>
      <c r="E9" s="1">
        <v>42525.12</v>
      </c>
      <c r="F9" s="1" t="s">
        <v>0</v>
      </c>
      <c r="G9" s="1"/>
      <c r="H9" s="2"/>
      <c r="I9" s="2"/>
      <c r="J9" s="2"/>
      <c r="K9" s="2"/>
    </row>
    <row r="10" spans="3:11" ht="18">
      <c r="C10" s="1" t="s">
        <v>36</v>
      </c>
      <c r="D10" s="1"/>
      <c r="E10" s="1"/>
      <c r="F10" s="1"/>
      <c r="G10" s="1"/>
      <c r="H10" s="2"/>
      <c r="I10" s="2"/>
      <c r="J10" s="2"/>
      <c r="K10" s="2"/>
    </row>
    <row r="11" spans="3:11" ht="18">
      <c r="C11" s="1" t="s">
        <v>83</v>
      </c>
      <c r="D11" s="1"/>
      <c r="E11" s="1">
        <v>40569.41</v>
      </c>
      <c r="F11" s="1" t="s">
        <v>0</v>
      </c>
      <c r="G11" s="1"/>
      <c r="H11" s="2"/>
      <c r="I11" s="2"/>
      <c r="J11" s="2"/>
      <c r="K11" s="2"/>
    </row>
    <row r="12" spans="3:11" ht="18">
      <c r="C12" s="1" t="s">
        <v>69</v>
      </c>
      <c r="E12" s="1">
        <f>ROUND((E11*14.3%),2)</f>
        <v>5801.43</v>
      </c>
      <c r="F12" s="1" t="s">
        <v>0</v>
      </c>
      <c r="G12" s="1"/>
      <c r="H12" s="2"/>
      <c r="I12" s="2"/>
      <c r="J12" s="2"/>
      <c r="K12" s="2"/>
    </row>
    <row r="13" spans="3:11" ht="18">
      <c r="C13" s="1"/>
      <c r="D13" s="1"/>
      <c r="E13" s="1"/>
      <c r="F13" s="1"/>
      <c r="G13" s="1"/>
      <c r="H13" s="2"/>
      <c r="I13" s="2"/>
      <c r="J13" s="2"/>
      <c r="K13" s="2"/>
    </row>
    <row r="14" spans="3:13" ht="18">
      <c r="C14" s="1" t="s">
        <v>19</v>
      </c>
      <c r="E14" s="1"/>
      <c r="F14" s="1"/>
      <c r="G14" s="1"/>
      <c r="M14" s="2"/>
    </row>
    <row r="15" spans="1:7" ht="18">
      <c r="A15" t="s">
        <v>18</v>
      </c>
      <c r="C15" s="1" t="s">
        <v>62</v>
      </c>
      <c r="G15" s="1"/>
    </row>
    <row r="16" spans="3:7" ht="18">
      <c r="C16" s="1" t="s">
        <v>84</v>
      </c>
      <c r="E16" s="1">
        <f>ROUND((E9*79.6%),2)</f>
        <v>33850</v>
      </c>
      <c r="F16" s="1" t="s">
        <v>0</v>
      </c>
      <c r="G16" s="1"/>
    </row>
    <row r="17" spans="3:11" ht="18">
      <c r="C17" s="1" t="s">
        <v>67</v>
      </c>
      <c r="D17" s="1"/>
      <c r="H17" s="1"/>
      <c r="I17" s="1"/>
      <c r="J17" s="2"/>
      <c r="K17" s="2"/>
    </row>
    <row r="18" spans="3:11" ht="18">
      <c r="C18" s="1" t="s">
        <v>64</v>
      </c>
      <c r="E18" s="1">
        <f>ROUND((E9*9.7%),2)</f>
        <v>4124.94</v>
      </c>
      <c r="F18" s="1" t="s">
        <v>0</v>
      </c>
      <c r="G18" s="1"/>
      <c r="H18" s="1"/>
      <c r="I18" s="1"/>
      <c r="J18" s="2"/>
      <c r="K18" s="2"/>
    </row>
    <row r="19" spans="3:11" ht="18">
      <c r="C19" s="1" t="s">
        <v>65</v>
      </c>
      <c r="E19" s="1">
        <f>ROUND((E9*5.9%),2)</f>
        <v>2508.98</v>
      </c>
      <c r="F19" s="1" t="s">
        <v>0</v>
      </c>
      <c r="G19" s="1"/>
      <c r="H19" s="1"/>
      <c r="I19" s="1"/>
      <c r="J19" s="2"/>
      <c r="K19" s="2"/>
    </row>
    <row r="20" spans="3:11" ht="18">
      <c r="C20" s="1" t="s">
        <v>60</v>
      </c>
      <c r="D20" s="1"/>
      <c r="E20" s="1">
        <v>1000</v>
      </c>
      <c r="F20" s="1" t="s">
        <v>0</v>
      </c>
      <c r="I20" s="1"/>
      <c r="J20" s="2"/>
      <c r="K20" s="2"/>
    </row>
    <row r="21" spans="3:9" ht="18">
      <c r="C21" s="1"/>
      <c r="D21" s="1"/>
      <c r="E21" s="1"/>
      <c r="F21" s="1"/>
      <c r="I21" s="1"/>
    </row>
    <row r="22" spans="3:9" ht="18">
      <c r="C22" s="1" t="s">
        <v>47</v>
      </c>
      <c r="E22" s="1">
        <f>E16+E21+E20</f>
        <v>34850</v>
      </c>
      <c r="F22" s="1" t="s">
        <v>0</v>
      </c>
      <c r="I22" s="1"/>
    </row>
    <row r="24" ht="18">
      <c r="C24" s="1" t="s">
        <v>61</v>
      </c>
    </row>
    <row r="25" spans="3:6" ht="18">
      <c r="C25" s="1" t="s">
        <v>176</v>
      </c>
      <c r="E25" s="1">
        <f>E7+E11-E22</f>
        <v>-10340.779999999999</v>
      </c>
      <c r="F25" s="1" t="s">
        <v>0</v>
      </c>
    </row>
    <row r="26" spans="3:9" ht="18">
      <c r="C26" s="1"/>
      <c r="I26" s="2"/>
    </row>
    <row r="27" ht="18">
      <c r="C27" s="1" t="s">
        <v>48</v>
      </c>
    </row>
    <row r="28" spans="3:6" ht="18">
      <c r="C28" s="1" t="s">
        <v>176</v>
      </c>
      <c r="D28" s="1"/>
      <c r="E28" s="1">
        <v>19956.52</v>
      </c>
      <c r="F28" s="1" t="s">
        <v>0</v>
      </c>
    </row>
    <row r="29" spans="3:5" ht="18">
      <c r="C29" s="1"/>
      <c r="E29" s="1"/>
    </row>
    <row r="30" spans="3:6" ht="18">
      <c r="C30" s="1"/>
      <c r="E30" s="1"/>
      <c r="F30" s="1"/>
    </row>
    <row r="31" ht="12.75">
      <c r="C31" t="s">
        <v>57</v>
      </c>
    </row>
    <row r="33" ht="12.75">
      <c r="C33" t="s">
        <v>58</v>
      </c>
    </row>
  </sheetData>
  <sheetProtection/>
  <printOptions/>
  <pageMargins left="0.31" right="0.33" top="0.24" bottom="0.19" header="0.2" footer="0.19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M88"/>
  <sheetViews>
    <sheetView zoomScalePageLayoutView="0" workbookViewId="0" topLeftCell="B1">
      <selection activeCell="G1" sqref="G1:J16384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18.625" style="0" customWidth="1"/>
    <col min="4" max="4" width="18.375" style="0" customWidth="1"/>
    <col min="6" max="6" width="17.75390625" style="0" customWidth="1"/>
    <col min="7" max="7" width="9.875" style="0" customWidth="1"/>
    <col min="8" max="8" width="9.25390625" style="0" customWidth="1"/>
    <col min="9" max="9" width="10.625" style="0" customWidth="1"/>
    <col min="10" max="10" width="14.25390625" style="0" customWidth="1"/>
    <col min="11" max="11" width="12.625" style="0" customWidth="1"/>
  </cols>
  <sheetData>
    <row r="1" ht="12.75"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246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0" ht="18">
      <c r="B5" s="1" t="s">
        <v>33</v>
      </c>
      <c r="C5" s="1"/>
      <c r="D5" s="1"/>
      <c r="E5" s="1"/>
      <c r="F5" s="1"/>
      <c r="G5" s="15"/>
      <c r="H5" s="2"/>
      <c r="I5" s="2"/>
      <c r="J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-3127.81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0" ht="18">
      <c r="B9" s="1" t="s">
        <v>83</v>
      </c>
      <c r="C9" s="1"/>
      <c r="D9" s="1">
        <v>12936.96</v>
      </c>
      <c r="E9" s="1" t="s">
        <v>0</v>
      </c>
      <c r="F9" s="1"/>
      <c r="G9" s="2"/>
      <c r="H9" s="2"/>
      <c r="I9" s="2"/>
      <c r="J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9147.6</v>
      </c>
      <c r="E11" s="1" t="s">
        <v>0</v>
      </c>
      <c r="F11" s="1"/>
      <c r="G11" s="2"/>
      <c r="K11" s="2"/>
    </row>
    <row r="12" spans="2:11" ht="18">
      <c r="B12" s="1" t="s">
        <v>69</v>
      </c>
      <c r="D12" s="1">
        <f>ROUND((D11*13.6%),2)</f>
        <v>1244.07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2"/>
      <c r="I14" s="2"/>
      <c r="J14" s="2"/>
      <c r="M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ROUND((D9*79.8%),2)</f>
        <v>10323.69</v>
      </c>
      <c r="E16" s="1" t="s">
        <v>0</v>
      </c>
      <c r="F16" s="1"/>
      <c r="G16" s="1"/>
      <c r="H16" s="1"/>
      <c r="I16" s="1"/>
      <c r="J16" s="2"/>
      <c r="K16" s="2"/>
    </row>
    <row r="17" spans="2:11" ht="18">
      <c r="B17" s="1" t="s">
        <v>67</v>
      </c>
      <c r="C17" s="1"/>
      <c r="K17" s="2"/>
    </row>
    <row r="18" spans="2:11" ht="18">
      <c r="B18" s="1" t="s">
        <v>64</v>
      </c>
      <c r="D18" s="1">
        <f>ROUND((D9*13.6%),2)</f>
        <v>1759.43</v>
      </c>
      <c r="E18" s="1" t="s">
        <v>0</v>
      </c>
      <c r="F18" s="1"/>
      <c r="K18" s="2"/>
    </row>
    <row r="19" spans="2:6" ht="18">
      <c r="B19" s="1" t="s">
        <v>65</v>
      </c>
      <c r="D19" s="1"/>
      <c r="E19" s="1"/>
      <c r="F19" s="1"/>
    </row>
    <row r="20" spans="2:11" ht="18">
      <c r="B20" s="1"/>
      <c r="D20" s="1"/>
      <c r="E20" s="1"/>
      <c r="F20" s="1"/>
      <c r="G20" s="1"/>
      <c r="H20" s="1"/>
      <c r="I20" s="1"/>
      <c r="J20" s="2"/>
      <c r="K20" s="2"/>
    </row>
    <row r="21" spans="2:9" ht="18">
      <c r="B21" s="1"/>
      <c r="C21" s="1"/>
      <c r="D21" s="1"/>
      <c r="E21" s="1"/>
      <c r="F21" s="1"/>
      <c r="G21" s="1"/>
      <c r="H21" s="1"/>
      <c r="I21" s="1"/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 t="s">
        <v>47</v>
      </c>
      <c r="D23" s="1">
        <f>D16+D22</f>
        <v>10323.69</v>
      </c>
      <c r="E23" s="1" t="s">
        <v>0</v>
      </c>
      <c r="I23" s="1"/>
    </row>
    <row r="24" spans="2:9" ht="18">
      <c r="B24" s="1"/>
      <c r="D24" s="1"/>
      <c r="E24" s="1"/>
      <c r="I24" s="1"/>
    </row>
    <row r="25" spans="2:9" ht="18">
      <c r="B25" s="1" t="s">
        <v>61</v>
      </c>
      <c r="F25" s="1"/>
      <c r="I25" s="1"/>
    </row>
    <row r="26" spans="2:6" ht="18">
      <c r="B26" s="1" t="s">
        <v>176</v>
      </c>
      <c r="D26" s="1">
        <f>D7+D11-D23</f>
        <v>-4303.9</v>
      </c>
      <c r="E26" s="1" t="s">
        <v>0</v>
      </c>
      <c r="F26" s="1"/>
    </row>
    <row r="27" spans="2:6" ht="18">
      <c r="B27" s="1"/>
      <c r="F27" s="1"/>
    </row>
    <row r="28" spans="2:6" ht="18">
      <c r="B28" s="1" t="s">
        <v>48</v>
      </c>
      <c r="F28" s="1"/>
    </row>
    <row r="29" spans="2:6" ht="18">
      <c r="B29" s="1" t="s">
        <v>176</v>
      </c>
      <c r="D29" s="1">
        <v>12131.79</v>
      </c>
      <c r="E29" s="1" t="s">
        <v>0</v>
      </c>
      <c r="F29" s="1"/>
    </row>
    <row r="30" spans="2:6" ht="18">
      <c r="B30" s="1"/>
      <c r="D30" s="1"/>
      <c r="E30" s="1"/>
      <c r="F30" s="1"/>
    </row>
    <row r="32" ht="12.75">
      <c r="B32" t="s">
        <v>57</v>
      </c>
    </row>
    <row r="34" ht="12.75">
      <c r="B34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5" right="0.24" top="1" bottom="1" header="0.5" footer="0.5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1.125" style="0" customWidth="1"/>
    <col min="12" max="12" width="10.1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247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2205.74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0" ht="18">
      <c r="B9" s="1" t="s">
        <v>83</v>
      </c>
      <c r="C9" s="1"/>
      <c r="D9" s="1">
        <v>49027.86</v>
      </c>
      <c r="E9" s="1" t="s">
        <v>0</v>
      </c>
      <c r="F9" s="1"/>
      <c r="G9" s="2"/>
      <c r="H9" s="2"/>
      <c r="I9" s="2"/>
      <c r="J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48194.7</v>
      </c>
      <c r="E11" s="1" t="s">
        <v>0</v>
      </c>
      <c r="F11" s="1"/>
      <c r="G11" s="2"/>
      <c r="H11" s="2"/>
      <c r="I11" s="2"/>
      <c r="K11" s="2"/>
    </row>
    <row r="12" spans="2:11" ht="18">
      <c r="B12" s="1" t="s">
        <v>69</v>
      </c>
      <c r="D12" s="1">
        <f>ROUND((D11*14.3%),2)</f>
        <v>6891.84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1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ROUND((D9*79.6%),2)</f>
        <v>39026.18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1"/>
      <c r="J17" s="2"/>
      <c r="K17" s="2"/>
    </row>
    <row r="18" spans="2:11" ht="18">
      <c r="B18" s="1" t="s">
        <v>64</v>
      </c>
      <c r="D18" s="1">
        <f>ROUND((D9*9.7%),2)</f>
        <v>4755.7</v>
      </c>
      <c r="E18" s="1" t="s">
        <v>0</v>
      </c>
      <c r="F18" s="1"/>
      <c r="G18" s="1"/>
      <c r="H18" s="1"/>
      <c r="I18" s="1"/>
      <c r="K18" s="2"/>
    </row>
    <row r="19" spans="2:9" ht="18">
      <c r="B19" s="1" t="s">
        <v>65</v>
      </c>
      <c r="D19" s="1">
        <f>ROUND((D9*5.9%),2)</f>
        <v>2892.64</v>
      </c>
      <c r="E19" s="1" t="s">
        <v>0</v>
      </c>
      <c r="F19" s="1"/>
      <c r="G19" s="1"/>
      <c r="H19" s="1"/>
      <c r="I19" s="1"/>
    </row>
    <row r="20" spans="2:11" ht="18">
      <c r="B20" s="1" t="s">
        <v>21</v>
      </c>
      <c r="D20" s="1">
        <v>1500</v>
      </c>
      <c r="E20" s="1" t="s">
        <v>0</v>
      </c>
      <c r="F20" s="1"/>
      <c r="K20" s="2"/>
    </row>
    <row r="21" spans="2:5" ht="18">
      <c r="B21" s="1" t="s">
        <v>314</v>
      </c>
      <c r="D21" s="1">
        <v>1100</v>
      </c>
      <c r="E21" s="1" t="s">
        <v>0</v>
      </c>
    </row>
    <row r="22" spans="2:6" ht="18">
      <c r="B22" s="1"/>
      <c r="D22" s="1"/>
      <c r="E22" s="1"/>
      <c r="F22" s="1"/>
    </row>
    <row r="23" spans="2:9" ht="18">
      <c r="B23" s="1"/>
      <c r="C23" s="1"/>
      <c r="D23" s="1"/>
      <c r="E23" s="1"/>
      <c r="F23" s="1"/>
      <c r="I23" s="1"/>
    </row>
    <row r="24" spans="2:11" ht="18">
      <c r="B24" s="1"/>
      <c r="C24" s="1"/>
      <c r="D24" s="1"/>
      <c r="E24" s="1"/>
      <c r="I24" s="1"/>
      <c r="K24" s="2"/>
    </row>
    <row r="25" spans="2:11" ht="18">
      <c r="B25" s="1" t="s">
        <v>30</v>
      </c>
      <c r="C25" s="1"/>
      <c r="D25" s="1">
        <f>D16+D20+D21</f>
        <v>41626.18</v>
      </c>
      <c r="E25" s="1" t="s">
        <v>0</v>
      </c>
      <c r="F25" s="1"/>
      <c r="I25" s="1"/>
      <c r="K25" s="2"/>
    </row>
    <row r="26" ht="18">
      <c r="F26" s="1"/>
    </row>
    <row r="27" spans="2:11" s="1" customFormat="1" ht="18">
      <c r="B27" s="1" t="s">
        <v>61</v>
      </c>
      <c r="C27"/>
      <c r="D27"/>
      <c r="E27"/>
      <c r="G27"/>
      <c r="H27"/>
      <c r="I27"/>
      <c r="J27"/>
      <c r="K27" s="2"/>
    </row>
    <row r="28" spans="2:11" s="1" customFormat="1" ht="18">
      <c r="B28" s="1" t="s">
        <v>176</v>
      </c>
      <c r="C28"/>
      <c r="D28" s="1">
        <f>D7+D11-D25</f>
        <v>8774.259999999995</v>
      </c>
      <c r="E28" s="1" t="s">
        <v>0</v>
      </c>
      <c r="G28"/>
      <c r="H28"/>
      <c r="I28"/>
      <c r="J28"/>
      <c r="K28" s="2"/>
    </row>
    <row r="29" spans="1:11" ht="18">
      <c r="A29" s="1"/>
      <c r="B29" s="1"/>
      <c r="F29" s="1"/>
      <c r="K29" s="2"/>
    </row>
    <row r="30" spans="2:10" s="1" customFormat="1" ht="18">
      <c r="B30" s="1" t="s">
        <v>48</v>
      </c>
      <c r="C30"/>
      <c r="D30"/>
      <c r="E30"/>
      <c r="G30"/>
      <c r="H30"/>
      <c r="I30"/>
      <c r="J30"/>
    </row>
    <row r="31" spans="2:5" ht="18">
      <c r="B31" s="1" t="s">
        <v>176</v>
      </c>
      <c r="D31" s="1">
        <v>5760.36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2:10" s="1" customFormat="1" ht="18">
      <c r="B34" t="s">
        <v>57</v>
      </c>
      <c r="C34"/>
      <c r="D34"/>
      <c r="E34"/>
      <c r="F34"/>
      <c r="G34"/>
      <c r="H34"/>
      <c r="I34"/>
      <c r="J34"/>
    </row>
    <row r="35" ht="18">
      <c r="A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42" right="0.38" top="1" bottom="1" header="0.5" footer="0.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0.625" style="0" customWidth="1"/>
    <col min="12" max="12" width="10.87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248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-19608.02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0" ht="18">
      <c r="B9" s="1" t="s">
        <v>83</v>
      </c>
      <c r="C9" s="1"/>
      <c r="D9" s="1">
        <v>132745.68</v>
      </c>
      <c r="E9" s="1" t="s">
        <v>0</v>
      </c>
      <c r="F9" s="1"/>
      <c r="G9" s="2"/>
      <c r="H9" s="2"/>
      <c r="I9" s="2"/>
      <c r="J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125624.36</v>
      </c>
      <c r="E11" s="1" t="s">
        <v>0</v>
      </c>
      <c r="F11" s="1"/>
      <c r="G11" s="2"/>
      <c r="H11" s="2"/>
      <c r="I11" s="2"/>
      <c r="K11" s="2"/>
    </row>
    <row r="12" spans="2:11" ht="18">
      <c r="B12" s="1" t="s">
        <v>69</v>
      </c>
      <c r="D12" s="1">
        <f>ROUND((D11*14.3%),2)</f>
        <v>17964.28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1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ROUND((D9*79.6%),2)</f>
        <v>105665.56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12876.33</v>
      </c>
      <c r="E18" s="1" t="s">
        <v>0</v>
      </c>
      <c r="F18" s="1"/>
      <c r="K18" s="2"/>
    </row>
    <row r="19" spans="2:6" ht="18">
      <c r="B19" s="1" t="s">
        <v>65</v>
      </c>
      <c r="D19" s="1">
        <f>ROUND((D9*5.9%),2)</f>
        <v>7832</v>
      </c>
      <c r="E19" s="1" t="s">
        <v>0</v>
      </c>
      <c r="F19" s="1"/>
    </row>
    <row r="20" spans="2:11" ht="18">
      <c r="B20" s="1" t="s">
        <v>60</v>
      </c>
      <c r="D20" s="1">
        <v>7200</v>
      </c>
      <c r="E20" s="1" t="s">
        <v>0</v>
      </c>
      <c r="F20" s="1"/>
      <c r="G20" s="1"/>
      <c r="H20" s="1"/>
      <c r="I20" s="1"/>
      <c r="J20" s="2"/>
      <c r="K20" s="2"/>
    </row>
    <row r="21" spans="2:9" ht="18">
      <c r="B21" s="1" t="s">
        <v>23</v>
      </c>
      <c r="D21" s="1">
        <v>900</v>
      </c>
      <c r="E21" s="1" t="s">
        <v>0</v>
      </c>
      <c r="G21" s="1"/>
      <c r="H21" s="1"/>
      <c r="I21" s="1"/>
    </row>
    <row r="22" spans="2:9" ht="18">
      <c r="B22" s="1" t="s">
        <v>21</v>
      </c>
      <c r="D22" s="1">
        <v>1500</v>
      </c>
      <c r="E22" s="1" t="s">
        <v>0</v>
      </c>
      <c r="F22" s="1"/>
      <c r="G22" s="1"/>
      <c r="H22" s="1"/>
      <c r="I22" s="1"/>
    </row>
    <row r="23" spans="2:11" ht="18">
      <c r="B23" s="1" t="s">
        <v>314</v>
      </c>
      <c r="D23" s="1">
        <v>1100</v>
      </c>
      <c r="E23" s="1" t="s">
        <v>0</v>
      </c>
      <c r="F23" s="1"/>
      <c r="I23" s="1"/>
      <c r="K23" s="2"/>
    </row>
    <row r="24" spans="2:9" ht="18">
      <c r="B24" s="1"/>
      <c r="C24" s="1"/>
      <c r="D24" s="1"/>
      <c r="E24" s="1"/>
      <c r="I24" s="1"/>
    </row>
    <row r="25" spans="2:11" ht="18">
      <c r="B25" s="1" t="s">
        <v>30</v>
      </c>
      <c r="C25" s="1"/>
      <c r="D25" s="1">
        <f>D16+D20+D21+D22+D23</f>
        <v>116365.56</v>
      </c>
      <c r="E25" s="1" t="s">
        <v>0</v>
      </c>
      <c r="F25" s="1"/>
      <c r="I25" s="1"/>
      <c r="K25" s="2"/>
    </row>
    <row r="26" spans="6:11" ht="18">
      <c r="F26" s="1"/>
      <c r="K26" s="2"/>
    </row>
    <row r="27" spans="1:11" ht="18">
      <c r="A27" s="1"/>
      <c r="B27" s="1" t="s">
        <v>61</v>
      </c>
      <c r="F27" s="1"/>
      <c r="K27" s="2"/>
    </row>
    <row r="28" spans="2:11" s="1" customFormat="1" ht="18">
      <c r="B28" s="1" t="s">
        <v>176</v>
      </c>
      <c r="C28"/>
      <c r="D28" s="1">
        <f>D7+D11-D25</f>
        <v>-10349.220000000001</v>
      </c>
      <c r="E28" s="1" t="s">
        <v>0</v>
      </c>
      <c r="G28"/>
      <c r="H28"/>
      <c r="I28"/>
      <c r="J28"/>
      <c r="K28" s="2"/>
    </row>
    <row r="29" spans="3:11" s="1" customFormat="1" ht="18">
      <c r="C29"/>
      <c r="D29"/>
      <c r="E29"/>
      <c r="G29"/>
      <c r="H29"/>
      <c r="I29"/>
      <c r="J29"/>
      <c r="K29" s="2"/>
    </row>
    <row r="30" spans="2:10" s="1" customFormat="1" ht="18">
      <c r="B30" s="1" t="s">
        <v>48</v>
      </c>
      <c r="C30"/>
      <c r="D30"/>
      <c r="E30"/>
      <c r="G30"/>
      <c r="H30"/>
      <c r="I30"/>
      <c r="J30"/>
    </row>
    <row r="31" spans="1:10" s="1" customFormat="1" ht="18">
      <c r="A31"/>
      <c r="B31" s="1" t="s">
        <v>176</v>
      </c>
      <c r="C31"/>
      <c r="D31" s="1">
        <v>27644.12</v>
      </c>
      <c r="E31" s="1" t="s">
        <v>0</v>
      </c>
      <c r="F31"/>
      <c r="G31"/>
      <c r="H31"/>
      <c r="I31"/>
      <c r="J31"/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2:10" s="1" customFormat="1" ht="18">
      <c r="B36" t="s">
        <v>58</v>
      </c>
      <c r="C36"/>
      <c r="D36"/>
      <c r="E36"/>
      <c r="F36"/>
      <c r="G36"/>
      <c r="H36"/>
      <c r="I36"/>
      <c r="J36"/>
    </row>
    <row r="37" spans="1:10" s="1" customFormat="1" ht="18">
      <c r="A37"/>
      <c r="B37"/>
      <c r="C37"/>
      <c r="D37"/>
      <c r="E37"/>
      <c r="F37"/>
      <c r="G37"/>
      <c r="H37"/>
      <c r="I37"/>
      <c r="J37"/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38" right="0.38" top="1" bottom="1" header="0.54" footer="0.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2.625" style="0" customWidth="1"/>
    <col min="12" max="12" width="10.25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249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-42288.16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0" ht="18">
      <c r="B9" s="1" t="s">
        <v>83</v>
      </c>
      <c r="C9" s="1"/>
      <c r="D9" s="1">
        <v>197016.2</v>
      </c>
      <c r="E9" s="1" t="s">
        <v>0</v>
      </c>
      <c r="F9" s="1"/>
      <c r="G9" s="2"/>
      <c r="H9" s="2"/>
      <c r="I9" s="2"/>
      <c r="J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184905.79</v>
      </c>
      <c r="E11" s="1" t="s">
        <v>0</v>
      </c>
      <c r="F11" s="1"/>
      <c r="G11" s="2"/>
      <c r="H11" s="2"/>
      <c r="I11" s="2"/>
      <c r="K11" s="2"/>
    </row>
    <row r="12" spans="2:11" ht="18">
      <c r="B12" s="1" t="s">
        <v>69</v>
      </c>
      <c r="D12" s="1">
        <f>ROUND((D11*14.3%),2)</f>
        <v>26441.53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1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ROUND((D9*79.6%),2)</f>
        <v>156824.9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1"/>
      <c r="J17" s="2"/>
      <c r="K17" s="2"/>
    </row>
    <row r="18" spans="2:11" ht="18">
      <c r="B18" s="1" t="s">
        <v>64</v>
      </c>
      <c r="D18" s="1">
        <f>ROUND((D9*9.7%),2)</f>
        <v>19110.57</v>
      </c>
      <c r="E18" s="1" t="s">
        <v>0</v>
      </c>
      <c r="F18" s="1"/>
      <c r="K18" s="2"/>
    </row>
    <row r="19" spans="2:6" ht="18">
      <c r="B19" s="1" t="s">
        <v>65</v>
      </c>
      <c r="D19" s="1">
        <f>ROUND((D9*5.9%),2)</f>
        <v>11623.96</v>
      </c>
      <c r="E19" s="1" t="s">
        <v>0</v>
      </c>
      <c r="F19" s="1"/>
    </row>
    <row r="20" spans="2:11" ht="18">
      <c r="B20" s="1" t="s">
        <v>60</v>
      </c>
      <c r="D20" s="1">
        <v>1800</v>
      </c>
      <c r="E20" s="1" t="s">
        <v>0</v>
      </c>
      <c r="F20" s="1"/>
      <c r="K20" s="2"/>
    </row>
    <row r="21" spans="2:9" ht="18">
      <c r="B21" s="1" t="s">
        <v>11</v>
      </c>
      <c r="D21" s="1">
        <v>3120</v>
      </c>
      <c r="E21" s="1" t="s">
        <v>0</v>
      </c>
      <c r="G21" s="1"/>
      <c r="H21" s="1"/>
      <c r="I21" s="1"/>
    </row>
    <row r="22" spans="2:9" ht="18">
      <c r="B22" s="1" t="s">
        <v>23</v>
      </c>
      <c r="D22" s="1">
        <v>1400</v>
      </c>
      <c r="E22" s="1" t="s">
        <v>0</v>
      </c>
      <c r="F22" s="1"/>
      <c r="G22" s="1"/>
      <c r="H22" s="1"/>
      <c r="I22" s="1"/>
    </row>
    <row r="23" spans="2:9" ht="18">
      <c r="B23" s="1" t="s">
        <v>130</v>
      </c>
      <c r="C23" s="1"/>
      <c r="D23" s="1">
        <v>8000</v>
      </c>
      <c r="E23" s="1" t="s">
        <v>0</v>
      </c>
      <c r="F23" s="1"/>
      <c r="I23" s="1"/>
    </row>
    <row r="24" spans="2:9" ht="18">
      <c r="B24" s="1" t="s">
        <v>163</v>
      </c>
      <c r="C24" s="1"/>
      <c r="D24" s="1">
        <v>1350</v>
      </c>
      <c r="E24" s="1" t="s">
        <v>0</v>
      </c>
      <c r="I24" s="1"/>
    </row>
    <row r="25" spans="2:9" ht="18">
      <c r="B25" s="1" t="s">
        <v>109</v>
      </c>
      <c r="C25" s="1"/>
      <c r="D25" s="1">
        <v>9000</v>
      </c>
      <c r="E25" s="1" t="s">
        <v>0</v>
      </c>
      <c r="I25" s="1"/>
    </row>
    <row r="26" spans="2:9" ht="18">
      <c r="B26" s="1" t="s">
        <v>315</v>
      </c>
      <c r="C26" s="1"/>
      <c r="D26" s="1">
        <v>2000</v>
      </c>
      <c r="E26" s="1" t="s">
        <v>0</v>
      </c>
      <c r="I26" s="1"/>
    </row>
    <row r="27" spans="2:9" ht="18">
      <c r="B27" s="1" t="s">
        <v>30</v>
      </c>
      <c r="C27" s="1"/>
      <c r="D27" s="1">
        <f>D16+D20+D21+D22+D23+D24+D25+D26</f>
        <v>183494.9</v>
      </c>
      <c r="E27" s="1" t="s">
        <v>0</v>
      </c>
      <c r="F27" s="1"/>
      <c r="I27" s="1"/>
    </row>
    <row r="28" spans="6:11" ht="18">
      <c r="F28" s="1"/>
      <c r="K28" s="2"/>
    </row>
    <row r="29" spans="1:11" ht="18">
      <c r="A29" s="1"/>
      <c r="B29" s="1" t="s">
        <v>61</v>
      </c>
      <c r="F29" s="1"/>
      <c r="K29" s="2"/>
    </row>
    <row r="30" spans="1:11" ht="18">
      <c r="A30" s="1"/>
      <c r="B30" s="1" t="s">
        <v>176</v>
      </c>
      <c r="D30" s="1">
        <f>D7+D11-D27</f>
        <v>-40877.26999999999</v>
      </c>
      <c r="E30" s="1" t="s">
        <v>0</v>
      </c>
      <c r="F30" s="1"/>
      <c r="K30" s="2"/>
    </row>
    <row r="31" spans="3:11" s="1" customFormat="1" ht="18">
      <c r="C31"/>
      <c r="D31"/>
      <c r="E31"/>
      <c r="G31"/>
      <c r="H31"/>
      <c r="I31"/>
      <c r="J31"/>
      <c r="K31" s="2"/>
    </row>
    <row r="32" spans="2:11" s="1" customFormat="1" ht="18">
      <c r="B32" s="1" t="s">
        <v>48</v>
      </c>
      <c r="C32"/>
      <c r="D32"/>
      <c r="E32"/>
      <c r="G32"/>
      <c r="H32"/>
      <c r="I32"/>
      <c r="J32"/>
      <c r="K32" s="2"/>
    </row>
    <row r="33" spans="2:5" ht="18">
      <c r="B33" s="1" t="s">
        <v>176</v>
      </c>
      <c r="D33" s="1">
        <v>64571.22</v>
      </c>
      <c r="E33" s="1" t="s">
        <v>0</v>
      </c>
    </row>
    <row r="34" spans="2:5" ht="18">
      <c r="B34" s="1"/>
      <c r="D34" s="1"/>
      <c r="E34" s="1"/>
    </row>
    <row r="35" ht="18">
      <c r="A35" s="1"/>
    </row>
    <row r="36" spans="1:2" ht="18">
      <c r="A36" s="1"/>
      <c r="B36" t="s">
        <v>57</v>
      </c>
    </row>
    <row r="37" ht="18">
      <c r="A37" s="1"/>
    </row>
    <row r="38" spans="1:2" ht="18">
      <c r="A38" s="1"/>
      <c r="B38" t="s">
        <v>58</v>
      </c>
    </row>
    <row r="43" spans="1:10" s="1" customFormat="1" ht="18">
      <c r="A43"/>
      <c r="B43"/>
      <c r="C43"/>
      <c r="D43"/>
      <c r="E43"/>
      <c r="F43"/>
      <c r="G43"/>
      <c r="H43"/>
      <c r="I43"/>
      <c r="J43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  <row r="89" ht="18">
      <c r="H89" s="1"/>
    </row>
    <row r="90" ht="18">
      <c r="H90" s="1"/>
    </row>
  </sheetData>
  <sheetProtection/>
  <printOptions/>
  <pageMargins left="0.49" right="0.38" top="1" bottom="1" header="0.5" footer="0.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6.1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250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9612.72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0" ht="18">
      <c r="B9" s="1" t="s">
        <v>83</v>
      </c>
      <c r="C9" s="1"/>
      <c r="D9" s="1">
        <v>321746.64</v>
      </c>
      <c r="E9" s="1" t="s">
        <v>0</v>
      </c>
      <c r="F9" s="1"/>
      <c r="G9" s="2"/>
      <c r="H9" s="2"/>
      <c r="I9" s="2"/>
      <c r="J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9" ht="18">
      <c r="B11" s="1" t="s">
        <v>83</v>
      </c>
      <c r="C11" s="1"/>
      <c r="D11" s="1">
        <v>305651.84</v>
      </c>
      <c r="E11" s="1" t="s">
        <v>0</v>
      </c>
      <c r="F11" s="1"/>
      <c r="G11" s="2"/>
      <c r="H11" s="2"/>
      <c r="I11" s="2"/>
    </row>
    <row r="12" spans="2:11" ht="18">
      <c r="B12" s="1" t="s">
        <v>69</v>
      </c>
      <c r="D12" s="1">
        <f>ROUND((D11*14.3%),2)</f>
        <v>43708.21</v>
      </c>
      <c r="E12" s="1" t="s">
        <v>0</v>
      </c>
      <c r="F12" s="1"/>
      <c r="G12" s="2"/>
      <c r="H12" s="2"/>
      <c r="I12" s="2"/>
      <c r="K12" s="2"/>
    </row>
    <row r="13" spans="2:11" ht="18">
      <c r="B13" s="1" t="s">
        <v>93</v>
      </c>
      <c r="C13" s="1"/>
      <c r="D13" s="1">
        <v>11577.26</v>
      </c>
      <c r="E13" s="1" t="s">
        <v>0</v>
      </c>
      <c r="F13" s="1"/>
      <c r="G13" s="2"/>
      <c r="H13" s="2"/>
      <c r="I13" s="2"/>
      <c r="K13" s="2"/>
    </row>
    <row r="14" spans="2:6" ht="18">
      <c r="B14" s="1" t="s">
        <v>75</v>
      </c>
      <c r="D14" s="1">
        <v>4800</v>
      </c>
      <c r="E14" s="1" t="s">
        <v>0</v>
      </c>
      <c r="F14" s="1"/>
    </row>
    <row r="15" spans="6:9" ht="18">
      <c r="F15" s="1"/>
      <c r="H15" s="2"/>
      <c r="I15" s="2"/>
    </row>
    <row r="16" spans="2:10" ht="18">
      <c r="B16" s="1" t="s">
        <v>19</v>
      </c>
      <c r="D16" s="1"/>
      <c r="E16" s="1"/>
      <c r="F16" s="1"/>
      <c r="I16" s="2"/>
      <c r="J16" s="2"/>
    </row>
    <row r="17" spans="2:11" ht="18">
      <c r="B17" s="1" t="s">
        <v>62</v>
      </c>
      <c r="G17" s="1"/>
      <c r="H17" s="2"/>
      <c r="I17" s="2"/>
      <c r="J17" s="2"/>
      <c r="K17" s="2"/>
    </row>
    <row r="18" spans="2:10" ht="18">
      <c r="B18" s="1" t="s">
        <v>84</v>
      </c>
      <c r="D18" s="1">
        <v>264159.62</v>
      </c>
      <c r="E18" s="1" t="s">
        <v>0</v>
      </c>
      <c r="F18" s="1"/>
      <c r="G18" s="1"/>
      <c r="H18" s="2"/>
      <c r="J18" s="2"/>
    </row>
    <row r="19" spans="2:11" ht="18">
      <c r="B19" s="1" t="s">
        <v>67</v>
      </c>
      <c r="C19" s="1"/>
      <c r="F19" s="1"/>
      <c r="G19" s="1"/>
      <c r="H19" s="2"/>
      <c r="I19" s="2"/>
      <c r="J19" s="2"/>
      <c r="K19" s="2"/>
    </row>
    <row r="20" spans="2:10" ht="18">
      <c r="B20" s="1" t="s">
        <v>64</v>
      </c>
      <c r="D20" s="1">
        <f>ROUND((D9*9.7%),2)</f>
        <v>31209.42</v>
      </c>
      <c r="E20" s="1" t="s">
        <v>0</v>
      </c>
      <c r="F20" s="1"/>
      <c r="G20" s="1"/>
      <c r="H20" s="2"/>
      <c r="I20" s="2"/>
      <c r="J20" s="2"/>
    </row>
    <row r="21" spans="2:9" ht="18">
      <c r="B21" s="1" t="s">
        <v>65</v>
      </c>
      <c r="D21" s="1">
        <f>ROUND((D9*5.9%),2)</f>
        <v>18983.05</v>
      </c>
      <c r="E21" s="1" t="s">
        <v>0</v>
      </c>
      <c r="G21" s="1"/>
      <c r="H21" s="2"/>
      <c r="I21" s="1"/>
    </row>
    <row r="22" spans="2:11" ht="18">
      <c r="B22" s="1" t="s">
        <v>3</v>
      </c>
      <c r="D22" s="1">
        <v>19200</v>
      </c>
      <c r="E22" s="1" t="s">
        <v>0</v>
      </c>
      <c r="F22" s="1"/>
      <c r="G22" s="1"/>
      <c r="H22" s="1"/>
      <c r="I22" s="1"/>
      <c r="K22" s="2"/>
    </row>
    <row r="23" spans="2:9" ht="18">
      <c r="B23" s="1" t="s">
        <v>11</v>
      </c>
      <c r="D23" s="1">
        <v>1560</v>
      </c>
      <c r="E23" s="1" t="s">
        <v>0</v>
      </c>
      <c r="F23" s="1"/>
      <c r="I23" s="1"/>
    </row>
    <row r="24" spans="2:9" ht="18">
      <c r="B24" s="1" t="s">
        <v>7</v>
      </c>
      <c r="D24" s="1">
        <v>2000</v>
      </c>
      <c r="E24" s="1" t="s">
        <v>0</v>
      </c>
      <c r="I24" s="1"/>
    </row>
    <row r="25" spans="2:9" ht="18">
      <c r="B25" s="1"/>
      <c r="C25" s="1"/>
      <c r="D25" s="1"/>
      <c r="E25" s="1"/>
      <c r="F25" s="1"/>
      <c r="I25" s="1"/>
    </row>
    <row r="26" spans="2:6" ht="18">
      <c r="B26" s="1"/>
      <c r="C26" s="1"/>
      <c r="D26" s="1"/>
      <c r="E26" s="1"/>
      <c r="F26" s="1"/>
    </row>
    <row r="27" spans="1:6" ht="18">
      <c r="A27" s="1"/>
      <c r="B27" s="1" t="s">
        <v>30</v>
      </c>
      <c r="C27" s="1"/>
      <c r="D27" s="1">
        <f>D18+D22+D23+D24</f>
        <v>286919.62</v>
      </c>
      <c r="E27" s="1" t="s">
        <v>0</v>
      </c>
      <c r="F27" s="1"/>
    </row>
    <row r="28" spans="1:6" ht="18">
      <c r="A28" s="1"/>
      <c r="F28" s="1"/>
    </row>
    <row r="29" spans="1:6" ht="18">
      <c r="A29" s="1"/>
      <c r="B29" s="1" t="s">
        <v>61</v>
      </c>
      <c r="F29" s="1"/>
    </row>
    <row r="30" spans="1:6" ht="18">
      <c r="A30" s="1"/>
      <c r="B30" s="1" t="s">
        <v>176</v>
      </c>
      <c r="D30" s="1">
        <f>D7+D11+D14-D27</f>
        <v>33144.94</v>
      </c>
      <c r="E30" s="1" t="s">
        <v>0</v>
      </c>
      <c r="F30" s="1"/>
    </row>
    <row r="31" ht="18">
      <c r="B31" s="1"/>
    </row>
    <row r="32" ht="18">
      <c r="B32" s="1" t="s">
        <v>48</v>
      </c>
    </row>
    <row r="33" spans="1:5" ht="18">
      <c r="A33" s="1"/>
      <c r="B33" s="1" t="s">
        <v>176</v>
      </c>
      <c r="D33" s="1">
        <v>37316.24</v>
      </c>
      <c r="E33" s="1" t="s">
        <v>0</v>
      </c>
    </row>
    <row r="34" spans="1:5" ht="18">
      <c r="A34" s="1"/>
      <c r="B34" s="1"/>
      <c r="D34" s="1"/>
      <c r="E34" s="1"/>
    </row>
    <row r="35" ht="18">
      <c r="A35" s="1"/>
    </row>
    <row r="36" spans="1:2" ht="18">
      <c r="A36" s="1"/>
      <c r="B36" t="s">
        <v>57</v>
      </c>
    </row>
    <row r="38" ht="12.75">
      <c r="B38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5" right="0.21" top="0.22" bottom="0.21" header="0.2" footer="0.19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B1:N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18.625" style="0" customWidth="1"/>
    <col min="4" max="4" width="18.375" style="0" customWidth="1"/>
    <col min="6" max="6" width="17.75390625" style="0" customWidth="1"/>
    <col min="7" max="7" width="9.875" style="0" customWidth="1"/>
    <col min="8" max="8" width="9.25390625" style="0" customWidth="1"/>
    <col min="9" max="9" width="10.625" style="0" customWidth="1"/>
    <col min="10" max="10" width="14.25390625" style="0" customWidth="1"/>
    <col min="11" max="11" width="12.375" style="0" customWidth="1"/>
  </cols>
  <sheetData>
    <row r="1" ht="12.75">
      <c r="G1" s="2"/>
    </row>
    <row r="2" spans="2:13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>
        <v>1072.98</v>
      </c>
      <c r="L2">
        <f aca="true" t="shared" si="0" ref="L2:M7">I2+J2</f>
        <v>0</v>
      </c>
      <c r="M2">
        <f t="shared" si="0"/>
        <v>1072.98</v>
      </c>
    </row>
    <row r="3" spans="2:13" ht="18">
      <c r="B3" s="1" t="s">
        <v>251</v>
      </c>
      <c r="C3" s="1"/>
      <c r="D3" s="1"/>
      <c r="E3" s="1"/>
      <c r="F3" s="1"/>
      <c r="G3" s="15"/>
      <c r="H3" s="2"/>
      <c r="I3" s="2"/>
      <c r="J3" s="2"/>
      <c r="K3" s="2">
        <v>231.62</v>
      </c>
      <c r="L3">
        <f t="shared" si="0"/>
        <v>0</v>
      </c>
      <c r="M3">
        <f t="shared" si="0"/>
        <v>231.62</v>
      </c>
    </row>
    <row r="4" spans="2:13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>
        <v>231.62</v>
      </c>
      <c r="L4">
        <f t="shared" si="0"/>
        <v>0</v>
      </c>
      <c r="M4">
        <f t="shared" si="0"/>
        <v>231.62</v>
      </c>
    </row>
    <row r="5" spans="2:13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>
        <v>231.62</v>
      </c>
      <c r="L5">
        <f t="shared" si="0"/>
        <v>0</v>
      </c>
      <c r="M5">
        <f t="shared" si="0"/>
        <v>231.62</v>
      </c>
    </row>
    <row r="6" spans="2:13" ht="20.25">
      <c r="B6" s="7"/>
      <c r="C6" s="1"/>
      <c r="D6" s="1"/>
      <c r="E6" s="1"/>
      <c r="F6" s="1"/>
      <c r="G6" s="15"/>
      <c r="H6" s="2"/>
      <c r="I6" s="2"/>
      <c r="J6" s="2"/>
      <c r="K6" s="2">
        <v>231.62</v>
      </c>
      <c r="L6">
        <f t="shared" si="0"/>
        <v>0</v>
      </c>
      <c r="M6">
        <f t="shared" si="0"/>
        <v>231.62</v>
      </c>
    </row>
    <row r="7" spans="2:13" ht="18">
      <c r="B7" s="1" t="s">
        <v>88</v>
      </c>
      <c r="C7" s="1"/>
      <c r="D7" s="1">
        <v>3042.04</v>
      </c>
      <c r="E7" s="1" t="s">
        <v>0</v>
      </c>
      <c r="F7" s="1"/>
      <c r="G7" s="15"/>
      <c r="H7" s="2"/>
      <c r="I7" s="2"/>
      <c r="J7" s="2"/>
      <c r="K7" s="2">
        <v>231.62</v>
      </c>
      <c r="L7">
        <f t="shared" si="0"/>
        <v>0</v>
      </c>
      <c r="M7">
        <f t="shared" si="0"/>
        <v>231.62</v>
      </c>
    </row>
    <row r="8" spans="2:13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>
        <v>231.62</v>
      </c>
      <c r="L8" t="e">
        <f>#REF!+#REF!</f>
        <v>#REF!</v>
      </c>
      <c r="M8" t="e">
        <f>#REF!+K8</f>
        <v>#REF!</v>
      </c>
    </row>
    <row r="9" spans="2:13" ht="18">
      <c r="B9" s="1" t="s">
        <v>83</v>
      </c>
      <c r="C9" s="1"/>
      <c r="D9" s="1">
        <v>6561</v>
      </c>
      <c r="E9" s="1" t="s">
        <v>0</v>
      </c>
      <c r="F9" s="1"/>
      <c r="G9" s="2"/>
      <c r="H9" s="2"/>
      <c r="I9" s="2"/>
      <c r="J9" s="2"/>
      <c r="K9">
        <v>231.62</v>
      </c>
      <c r="L9" t="e">
        <f>#REF!+#REF!</f>
        <v>#REF!</v>
      </c>
      <c r="M9" t="e">
        <f>#REF!+K9</f>
        <v>#REF!</v>
      </c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>
        <v>1494.72</v>
      </c>
    </row>
    <row r="11" spans="2:11" ht="18">
      <c r="B11" s="1" t="s">
        <v>83</v>
      </c>
      <c r="C11" s="1"/>
      <c r="D11" s="1">
        <v>5701.14</v>
      </c>
      <c r="E11" s="1" t="s">
        <v>0</v>
      </c>
      <c r="F11" s="1"/>
      <c r="G11" s="2"/>
      <c r="H11" s="2"/>
      <c r="I11" s="2"/>
      <c r="K11" s="2">
        <v>530</v>
      </c>
    </row>
    <row r="12" spans="2:11" ht="18">
      <c r="B12" s="1" t="s">
        <v>69</v>
      </c>
      <c r="D12" s="1">
        <f>ROUND((D11*13.6%),2)</f>
        <v>775.36</v>
      </c>
      <c r="E12" s="1" t="s">
        <v>0</v>
      </c>
      <c r="F12" s="1"/>
      <c r="G12" s="2"/>
      <c r="H12" s="2"/>
      <c r="I12" s="2"/>
      <c r="J12" s="2"/>
      <c r="K12" s="2">
        <v>569.24</v>
      </c>
    </row>
    <row r="13" spans="2:14" ht="18">
      <c r="B13" s="1"/>
      <c r="C13" s="1"/>
      <c r="D13" s="1"/>
      <c r="E13" s="1"/>
      <c r="F13" s="1"/>
      <c r="G13" s="2"/>
      <c r="H13" s="2"/>
      <c r="I13" s="2"/>
      <c r="J13" s="2"/>
      <c r="K13" s="2">
        <v>337.62</v>
      </c>
      <c r="N13">
        <v>120.42</v>
      </c>
    </row>
    <row r="14" spans="2:14" ht="18">
      <c r="B14" s="1" t="s">
        <v>19</v>
      </c>
      <c r="D14" s="1"/>
      <c r="E14" s="1"/>
      <c r="F14" s="1"/>
      <c r="G14" s="1"/>
      <c r="H14" s="2"/>
      <c r="I14" s="2"/>
      <c r="J14" s="2"/>
      <c r="K14">
        <f>SUM(K2:K13)</f>
        <v>5625.899999999999</v>
      </c>
      <c r="N14">
        <v>485.91</v>
      </c>
    </row>
    <row r="15" spans="2:14" ht="18">
      <c r="B15" s="1" t="s">
        <v>62</v>
      </c>
      <c r="F15" s="1"/>
      <c r="G15" s="1"/>
      <c r="H15" s="2"/>
      <c r="I15" s="2"/>
      <c r="J15" s="2"/>
      <c r="K15">
        <f>I12-J12</f>
        <v>0</v>
      </c>
      <c r="N15">
        <v>695.27</v>
      </c>
    </row>
    <row r="16" spans="2:14" ht="18">
      <c r="B16" s="1" t="s">
        <v>84</v>
      </c>
      <c r="D16" s="1">
        <f>ROUND((D9*79.8%),2)</f>
        <v>5235.68</v>
      </c>
      <c r="E16" s="1" t="s">
        <v>0</v>
      </c>
      <c r="F16" s="1"/>
      <c r="H16" s="2"/>
      <c r="I16" s="2"/>
      <c r="J16" s="2"/>
      <c r="K16" s="2"/>
      <c r="N16">
        <v>647.37</v>
      </c>
    </row>
    <row r="17" spans="2:14" ht="18">
      <c r="B17" s="1" t="s">
        <v>67</v>
      </c>
      <c r="C17" s="1"/>
      <c r="K17" s="2">
        <v>379.61</v>
      </c>
      <c r="N17">
        <v>200</v>
      </c>
    </row>
    <row r="18" spans="2:14" ht="18">
      <c r="B18" s="1" t="s">
        <v>64</v>
      </c>
      <c r="D18" s="1">
        <f>ROUND((D9*13.6%),2)</f>
        <v>892.3</v>
      </c>
      <c r="E18" s="1" t="s">
        <v>0</v>
      </c>
      <c r="F18" s="1"/>
      <c r="K18" s="2">
        <v>0</v>
      </c>
      <c r="N18">
        <v>934.28</v>
      </c>
    </row>
    <row r="19" spans="2:14" ht="18">
      <c r="B19" s="1" t="s">
        <v>65</v>
      </c>
      <c r="D19" s="1"/>
      <c r="E19" s="1"/>
      <c r="F19" s="1"/>
      <c r="G19" s="1"/>
      <c r="H19" s="1"/>
      <c r="I19" s="1"/>
      <c r="J19" s="2"/>
      <c r="K19">
        <v>379.61</v>
      </c>
      <c r="N19">
        <v>411.8</v>
      </c>
    </row>
    <row r="20" spans="2:14" ht="18">
      <c r="B20" s="1" t="s">
        <v>164</v>
      </c>
      <c r="D20" s="1">
        <v>5800</v>
      </c>
      <c r="E20" s="1" t="s">
        <v>0</v>
      </c>
      <c r="F20" s="1"/>
      <c r="G20" s="1"/>
      <c r="H20" s="1"/>
      <c r="I20" s="1"/>
      <c r="J20" s="2"/>
      <c r="K20" s="2">
        <v>498.8</v>
      </c>
      <c r="N20">
        <f>SUM(N13:N19)</f>
        <v>3495.05</v>
      </c>
    </row>
    <row r="21" spans="2:11" ht="18">
      <c r="B21" s="1"/>
      <c r="C21" s="1"/>
      <c r="D21" s="1"/>
      <c r="E21" s="1"/>
      <c r="F21" s="1"/>
      <c r="G21" s="1"/>
      <c r="H21" s="1"/>
      <c r="I21" s="1"/>
      <c r="K21">
        <v>640.03</v>
      </c>
    </row>
    <row r="22" spans="2:11" ht="18">
      <c r="B22" s="1"/>
      <c r="D22" s="1"/>
      <c r="E22" s="1"/>
      <c r="F22" s="1"/>
      <c r="G22" s="1"/>
      <c r="H22" s="1"/>
      <c r="I22" s="1"/>
      <c r="K22">
        <v>379.61</v>
      </c>
    </row>
    <row r="23" spans="2:11" ht="18">
      <c r="B23" s="1" t="s">
        <v>47</v>
      </c>
      <c r="D23" s="1">
        <f>D16+D20</f>
        <v>11035.68</v>
      </c>
      <c r="E23" s="1" t="s">
        <v>0</v>
      </c>
      <c r="I23" s="1"/>
      <c r="K23">
        <v>0</v>
      </c>
    </row>
    <row r="24" spans="2:11" ht="18">
      <c r="B24" s="1"/>
      <c r="D24" s="1"/>
      <c r="E24" s="1"/>
      <c r="I24" s="1"/>
      <c r="K24">
        <v>640.03</v>
      </c>
    </row>
    <row r="25" spans="2:11" ht="18">
      <c r="B25" s="1" t="s">
        <v>61</v>
      </c>
      <c r="F25" s="1"/>
      <c r="I25" s="1"/>
      <c r="K25">
        <v>260.42</v>
      </c>
    </row>
    <row r="26" spans="2:11" ht="18">
      <c r="B26" s="1" t="s">
        <v>176</v>
      </c>
      <c r="D26" s="1">
        <f>D7+D11-D23</f>
        <v>-2292.5</v>
      </c>
      <c r="E26" s="1" t="s">
        <v>0</v>
      </c>
      <c r="F26" s="1"/>
      <c r="K26">
        <v>379.61</v>
      </c>
    </row>
    <row r="27" spans="2:11" ht="18">
      <c r="B27" s="1"/>
      <c r="F27" s="1"/>
      <c r="K27">
        <v>260.42</v>
      </c>
    </row>
    <row r="28" spans="2:11" ht="18">
      <c r="B28" s="1" t="s">
        <v>48</v>
      </c>
      <c r="F28" s="1"/>
      <c r="K28">
        <v>260.42</v>
      </c>
    </row>
    <row r="29" spans="2:11" ht="18">
      <c r="B29" s="1" t="s">
        <v>176</v>
      </c>
      <c r="D29" s="1">
        <v>1330.62</v>
      </c>
      <c r="E29" s="1" t="s">
        <v>0</v>
      </c>
      <c r="F29" s="1"/>
      <c r="K29">
        <f>SUM(K17:K28)</f>
        <v>4078.56</v>
      </c>
    </row>
    <row r="30" spans="2:6" ht="18">
      <c r="B30" s="1"/>
      <c r="D30" s="1"/>
      <c r="E30" s="1"/>
      <c r="F30" s="1"/>
    </row>
    <row r="32" ht="12.75">
      <c r="B32" t="s">
        <v>57</v>
      </c>
    </row>
    <row r="34" ht="12.75">
      <c r="B34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23.1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2.75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252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0" ht="18">
      <c r="B5" s="1" t="s">
        <v>33</v>
      </c>
      <c r="C5" s="1"/>
      <c r="D5" s="1"/>
      <c r="E5" s="1"/>
      <c r="F5" s="1"/>
      <c r="G5" s="15"/>
      <c r="H5" s="2"/>
      <c r="I5" s="2"/>
      <c r="J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-44406.79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71723.49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61168.55</v>
      </c>
      <c r="E11" s="1" t="s">
        <v>0</v>
      </c>
      <c r="F11" s="1"/>
      <c r="G11" s="2"/>
      <c r="H11" s="2"/>
      <c r="I11" s="2"/>
      <c r="K11" s="2"/>
    </row>
    <row r="12" spans="2:11" ht="18">
      <c r="B12" s="1" t="s">
        <v>69</v>
      </c>
      <c r="D12" s="1">
        <f>ROUND((D11*14.3%),2)</f>
        <v>8747.1</v>
      </c>
      <c r="E12" s="1" t="s">
        <v>0</v>
      </c>
      <c r="F12" s="1"/>
      <c r="G12" s="2"/>
      <c r="H12" s="2"/>
      <c r="I12" s="2"/>
      <c r="J12" s="2"/>
      <c r="K12" s="2"/>
    </row>
    <row r="13" spans="2:13" ht="18">
      <c r="B13" s="1"/>
      <c r="C13" s="1"/>
      <c r="D13" s="1"/>
      <c r="E13" s="1"/>
      <c r="F13" s="1"/>
      <c r="G13" s="2"/>
      <c r="H13" s="2"/>
      <c r="I13" s="2"/>
      <c r="J13" s="2"/>
      <c r="K13" s="2"/>
      <c r="M13" s="2"/>
    </row>
    <row r="14" spans="2:10" ht="18">
      <c r="B14" s="1" t="s">
        <v>19</v>
      </c>
      <c r="D14" s="1"/>
      <c r="E14" s="1"/>
      <c r="F14" s="1"/>
      <c r="G14" s="1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ROUND((D9*79.6%),2)</f>
        <v>57091.9</v>
      </c>
      <c r="E16" s="1" t="s">
        <v>0</v>
      </c>
      <c r="F16" s="1"/>
      <c r="K16" s="2"/>
    </row>
    <row r="17" spans="2:11" ht="18">
      <c r="B17" s="1" t="s">
        <v>67</v>
      </c>
      <c r="C17" s="1"/>
      <c r="K17" s="2"/>
    </row>
    <row r="18" spans="2:11" ht="18">
      <c r="B18" s="1" t="s">
        <v>64</v>
      </c>
      <c r="D18" s="1">
        <f>ROUND((D9*9.7%),2)</f>
        <v>6957.18</v>
      </c>
      <c r="E18" s="1" t="s">
        <v>0</v>
      </c>
      <c r="F18" s="1"/>
      <c r="K18" s="2"/>
    </row>
    <row r="19" spans="2:11" ht="18">
      <c r="B19" s="1" t="s">
        <v>65</v>
      </c>
      <c r="D19" s="1">
        <f>ROUND((D9*5.9%),2)</f>
        <v>4231.69</v>
      </c>
      <c r="E19" s="1" t="s">
        <v>0</v>
      </c>
      <c r="F19" s="1"/>
      <c r="G19" s="1"/>
      <c r="H19" s="1"/>
      <c r="I19" s="1"/>
      <c r="J19" s="2"/>
      <c r="K19" s="2"/>
    </row>
    <row r="20" spans="2:10" ht="18">
      <c r="B20" s="1"/>
      <c r="D20" s="1"/>
      <c r="E20" s="1"/>
      <c r="F20" s="1"/>
      <c r="G20" s="1"/>
      <c r="H20" s="1"/>
      <c r="I20" s="1"/>
      <c r="J20" s="2"/>
    </row>
    <row r="21" spans="2:9" ht="18">
      <c r="B21" s="1"/>
      <c r="G21" s="1"/>
      <c r="H21" s="1"/>
      <c r="I21" s="1"/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/>
      <c r="C23" s="1"/>
      <c r="D23" s="1"/>
      <c r="E23" s="1"/>
      <c r="F23" s="1"/>
      <c r="I23" s="1"/>
    </row>
    <row r="24" spans="2:11" ht="18">
      <c r="B24" s="1"/>
      <c r="C24" s="1"/>
      <c r="D24" s="1"/>
      <c r="E24" s="1"/>
      <c r="I24" s="1"/>
      <c r="K24" s="2"/>
    </row>
    <row r="25" spans="2:9" ht="18">
      <c r="B25" s="1" t="s">
        <v>30</v>
      </c>
      <c r="C25" s="1"/>
      <c r="D25" s="1">
        <f>D16+D22+D24</f>
        <v>57091.9</v>
      </c>
      <c r="E25" s="1" t="s">
        <v>0</v>
      </c>
      <c r="F25" s="1"/>
      <c r="I25" s="1"/>
    </row>
    <row r="26" spans="6:11" ht="18">
      <c r="F26" s="1"/>
      <c r="K26" s="2"/>
    </row>
    <row r="27" spans="2:11" s="1" customFormat="1" ht="18">
      <c r="B27" s="1" t="s">
        <v>61</v>
      </c>
      <c r="C27"/>
      <c r="D27"/>
      <c r="E27"/>
      <c r="G27"/>
      <c r="H27"/>
      <c r="I27"/>
      <c r="J27"/>
      <c r="K27"/>
    </row>
    <row r="28" spans="1:6" ht="18">
      <c r="A28" s="1"/>
      <c r="B28" s="1" t="s">
        <v>176</v>
      </c>
      <c r="D28" s="1">
        <f>D7+D11-D25</f>
        <v>-40330.14</v>
      </c>
      <c r="E28" s="1" t="s">
        <v>0</v>
      </c>
      <c r="F28" s="1"/>
    </row>
    <row r="29" spans="3:11" s="1" customFormat="1" ht="18">
      <c r="C29"/>
      <c r="D29"/>
      <c r="E29"/>
      <c r="G29"/>
      <c r="H29"/>
      <c r="I29"/>
      <c r="J29"/>
      <c r="K29" s="2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14837.48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22" right="0.26" top="1" bottom="1" header="0.5" footer="0.5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2.25390625" style="0" customWidth="1"/>
    <col min="12" max="12" width="10.75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253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-30145.38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144143.65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126413.71</v>
      </c>
      <c r="E11" s="1" t="s">
        <v>0</v>
      </c>
      <c r="F11" s="1"/>
      <c r="G11" s="2"/>
      <c r="H11" s="2"/>
      <c r="I11" s="2"/>
      <c r="K11" s="2"/>
    </row>
    <row r="12" spans="2:11" ht="18">
      <c r="B12" s="1" t="s">
        <v>69</v>
      </c>
      <c r="D12" s="1">
        <f>ROUND((D11*14.3%),2)</f>
        <v>18077.16</v>
      </c>
      <c r="E12" s="1" t="s">
        <v>0</v>
      </c>
      <c r="F12" s="1"/>
      <c r="G12" s="2"/>
      <c r="H12" s="2"/>
      <c r="I12" s="2"/>
      <c r="J12" s="2"/>
      <c r="K12" s="9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1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ROUND((D9*79.6%),2)</f>
        <v>114738.35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13981.93</v>
      </c>
      <c r="E18" s="1" t="s">
        <v>0</v>
      </c>
      <c r="F18" s="1"/>
      <c r="K18" s="2"/>
    </row>
    <row r="19" spans="2:11" ht="18">
      <c r="B19" s="1" t="s">
        <v>65</v>
      </c>
      <c r="D19" s="1">
        <f>ROUND((D9*5.9%),2)</f>
        <v>8504.48</v>
      </c>
      <c r="E19" s="1" t="s">
        <v>0</v>
      </c>
      <c r="F19" s="1"/>
      <c r="K19" s="2"/>
    </row>
    <row r="20" spans="2:11" ht="18">
      <c r="B20" s="1" t="s">
        <v>131</v>
      </c>
      <c r="D20" s="1">
        <v>5500</v>
      </c>
      <c r="E20" s="1" t="s">
        <v>0</v>
      </c>
      <c r="F20" s="1"/>
      <c r="G20" s="1"/>
      <c r="H20" s="1"/>
      <c r="I20" s="1"/>
      <c r="J20" s="2"/>
      <c r="K20" s="2"/>
    </row>
    <row r="21" spans="2:9" ht="18">
      <c r="B21" s="1" t="s">
        <v>316</v>
      </c>
      <c r="D21" s="1">
        <v>1000</v>
      </c>
      <c r="E21" s="1" t="s">
        <v>0</v>
      </c>
      <c r="G21" s="1"/>
      <c r="H21" s="1"/>
      <c r="I21" s="1"/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/>
      <c r="C23" s="1"/>
      <c r="D23" s="1"/>
      <c r="E23" s="1"/>
      <c r="F23" s="1"/>
      <c r="I23" s="1"/>
    </row>
    <row r="24" spans="2:9" ht="18">
      <c r="B24" s="1"/>
      <c r="C24" s="1"/>
      <c r="D24" s="1"/>
      <c r="E24" s="1"/>
      <c r="I24" s="1"/>
    </row>
    <row r="25" spans="2:11" ht="18">
      <c r="B25" s="1" t="s">
        <v>30</v>
      </c>
      <c r="C25" s="1"/>
      <c r="D25" s="1">
        <f>D16+D20+D21</f>
        <v>121238.35</v>
      </c>
      <c r="E25" s="1" t="s">
        <v>0</v>
      </c>
      <c r="F25" s="1"/>
      <c r="I25" s="1"/>
      <c r="K25" s="2"/>
    </row>
    <row r="26" ht="18">
      <c r="F26" s="1"/>
    </row>
    <row r="27" spans="1:6" ht="18">
      <c r="A27" s="1"/>
      <c r="B27" s="1" t="s">
        <v>61</v>
      </c>
      <c r="F27" s="1"/>
    </row>
    <row r="28" spans="1:12" ht="18">
      <c r="A28" s="1"/>
      <c r="B28" s="1" t="s">
        <v>176</v>
      </c>
      <c r="D28" s="1">
        <f>D7+D11-D25</f>
        <v>-24970.020000000004</v>
      </c>
      <c r="E28" s="1" t="s">
        <v>0</v>
      </c>
      <c r="F28" s="1"/>
      <c r="L28" s="1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61339.83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2" right="0.31" top="1" bottom="1" header="0.5" footer="0.5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D1">
      <selection activeCell="H1" sqref="H1:L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7" width="17.75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  <col min="12" max="12" width="12.25390625" style="0" customWidth="1"/>
    <col min="13" max="13" width="10.7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2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  <c r="L2" s="2"/>
    </row>
    <row r="3" spans="2:12" ht="18">
      <c r="B3" s="1" t="s">
        <v>254</v>
      </c>
      <c r="C3" s="1"/>
      <c r="D3" s="1"/>
      <c r="E3" s="1"/>
      <c r="F3" s="1"/>
      <c r="G3" s="1"/>
      <c r="H3" s="15"/>
      <c r="I3" s="2"/>
      <c r="J3" s="2"/>
      <c r="K3" s="2"/>
      <c r="L3" s="2"/>
    </row>
    <row r="4" spans="2:12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  <c r="L4" s="2"/>
    </row>
    <row r="5" spans="2:12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  <c r="L5" s="2"/>
    </row>
    <row r="6" spans="2:12" ht="20.25">
      <c r="B6" s="7"/>
      <c r="C6" s="1"/>
      <c r="D6" s="1"/>
      <c r="E6" s="1"/>
      <c r="F6" s="1"/>
      <c r="G6" s="1"/>
      <c r="H6" s="15"/>
      <c r="I6" s="2"/>
      <c r="J6" s="2"/>
      <c r="K6" s="2"/>
      <c r="L6" s="2"/>
    </row>
    <row r="7" spans="2:12" ht="18">
      <c r="B7" s="1" t="s">
        <v>88</v>
      </c>
      <c r="C7" s="1"/>
      <c r="D7" s="1">
        <v>9711.59</v>
      </c>
      <c r="E7" s="1" t="s">
        <v>0</v>
      </c>
      <c r="F7" s="1"/>
      <c r="G7" s="1"/>
      <c r="H7" s="15"/>
      <c r="I7" s="2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  <c r="L8" s="2"/>
    </row>
    <row r="9" spans="2:12" ht="18">
      <c r="B9" s="1" t="s">
        <v>83</v>
      </c>
      <c r="C9" s="1"/>
      <c r="D9" s="1">
        <v>256437.43</v>
      </c>
      <c r="E9" s="1" t="s">
        <v>0</v>
      </c>
      <c r="F9" s="1"/>
      <c r="G9" s="1"/>
      <c r="H9" s="2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  <c r="L10" s="2"/>
    </row>
    <row r="11" spans="2:12" ht="18">
      <c r="B11" s="1" t="s">
        <v>83</v>
      </c>
      <c r="C11" s="1"/>
      <c r="D11" s="1">
        <v>254919.33</v>
      </c>
      <c r="E11" s="1" t="s">
        <v>0</v>
      </c>
      <c r="F11" s="1"/>
      <c r="G11" s="1"/>
      <c r="H11" s="2"/>
      <c r="I11" s="2"/>
      <c r="J11" s="2"/>
      <c r="L11" s="2"/>
    </row>
    <row r="12" spans="2:12" ht="18">
      <c r="B12" s="1" t="s">
        <v>69</v>
      </c>
      <c r="D12" s="1">
        <f>ROUND((D11*14.3%),2)</f>
        <v>36453.46</v>
      </c>
      <c r="E12" s="1" t="s">
        <v>0</v>
      </c>
      <c r="F12" s="1"/>
      <c r="G12" s="1"/>
      <c r="H12" s="2"/>
      <c r="I12" s="2"/>
      <c r="J12" s="2"/>
      <c r="K12" s="2"/>
      <c r="L12" s="9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11" ht="18">
      <c r="B14" s="1" t="s">
        <v>19</v>
      </c>
      <c r="D14" s="1"/>
      <c r="E14" s="1"/>
      <c r="F14" s="1"/>
      <c r="G14" s="1"/>
      <c r="H14" s="1"/>
      <c r="I14" s="2"/>
      <c r="J14" s="2"/>
      <c r="K14" s="2"/>
    </row>
    <row r="15" spans="2:11" ht="18">
      <c r="B15" s="1" t="s">
        <v>62</v>
      </c>
      <c r="F15" s="1"/>
      <c r="G15" s="1"/>
      <c r="H15" s="1"/>
      <c r="I15" s="2"/>
      <c r="J15" s="2"/>
      <c r="K15" s="2"/>
    </row>
    <row r="16" spans="2:12" ht="18">
      <c r="B16" s="1" t="s">
        <v>84</v>
      </c>
      <c r="D16" s="1">
        <f>ROUND((D9*85.7%),2)</f>
        <v>219766.88</v>
      </c>
      <c r="E16" s="1" t="s">
        <v>0</v>
      </c>
      <c r="F16" s="1"/>
      <c r="G16" s="1"/>
      <c r="H16" s="1"/>
      <c r="I16" s="2"/>
      <c r="J16" s="2"/>
      <c r="K16" s="2"/>
      <c r="L16" s="2"/>
    </row>
    <row r="17" spans="2:12" ht="18">
      <c r="B17" s="1" t="s">
        <v>67</v>
      </c>
      <c r="C17" s="1"/>
      <c r="H17" s="1"/>
      <c r="I17" s="2"/>
      <c r="J17" s="2"/>
      <c r="K17" s="2"/>
      <c r="L17" s="2"/>
    </row>
    <row r="18" spans="2:12" ht="18">
      <c r="B18" s="1" t="s">
        <v>64</v>
      </c>
      <c r="D18" s="1">
        <f>ROUND((D9*9.8%),2)</f>
        <v>25130.87</v>
      </c>
      <c r="E18" s="1" t="s">
        <v>0</v>
      </c>
      <c r="F18" s="1"/>
      <c r="G18" s="1"/>
      <c r="I18" s="2"/>
      <c r="J18" s="2"/>
      <c r="K18" s="2"/>
      <c r="L18" s="2"/>
    </row>
    <row r="19" spans="2:12" ht="18">
      <c r="B19" s="1" t="s">
        <v>65</v>
      </c>
      <c r="D19" s="1">
        <f>ROUND((D9*5.9%),2)</f>
        <v>15129.81</v>
      </c>
      <c r="E19" s="1" t="s">
        <v>0</v>
      </c>
      <c r="F19" s="1"/>
      <c r="G19" s="1"/>
      <c r="L19" s="2"/>
    </row>
    <row r="20" spans="2:12" ht="18">
      <c r="B20" s="1" t="s">
        <v>11</v>
      </c>
      <c r="D20" s="1">
        <v>1560</v>
      </c>
      <c r="E20" s="1" t="s">
        <v>0</v>
      </c>
      <c r="F20" s="1"/>
      <c r="G20" s="1"/>
      <c r="L20" s="2"/>
    </row>
    <row r="21" spans="2:10" ht="18">
      <c r="B21" s="1" t="s">
        <v>128</v>
      </c>
      <c r="D21" s="1">
        <v>500</v>
      </c>
      <c r="E21" s="1" t="s">
        <v>0</v>
      </c>
      <c r="H21" s="1"/>
      <c r="I21" s="1"/>
      <c r="J21" s="1"/>
    </row>
    <row r="22" spans="2:10" ht="20.25">
      <c r="B22" s="17" t="s">
        <v>168</v>
      </c>
      <c r="C22" s="18"/>
      <c r="D22" s="19">
        <v>15095</v>
      </c>
      <c r="E22" s="18" t="s">
        <v>0</v>
      </c>
      <c r="F22" s="18"/>
      <c r="G22" s="18"/>
      <c r="H22" s="1"/>
      <c r="I22" s="1"/>
      <c r="J22" s="1"/>
    </row>
    <row r="23" spans="2:10" ht="18">
      <c r="B23" s="17" t="s">
        <v>169</v>
      </c>
      <c r="C23" s="1"/>
      <c r="D23" s="1">
        <v>8700</v>
      </c>
      <c r="E23" s="1" t="s">
        <v>0</v>
      </c>
      <c r="F23" s="1"/>
      <c r="G23" s="1"/>
      <c r="J23" s="1"/>
    </row>
    <row r="24" spans="2:10" ht="18">
      <c r="B24" s="1" t="s">
        <v>30</v>
      </c>
      <c r="C24" s="1"/>
      <c r="D24" s="1">
        <f>D20+D21+D22+D23</f>
        <v>25855</v>
      </c>
      <c r="E24" s="1" t="s">
        <v>0</v>
      </c>
      <c r="J24" s="1"/>
    </row>
    <row r="25" spans="2:12" ht="18">
      <c r="B25" s="1" t="s">
        <v>30</v>
      </c>
      <c r="C25" s="1"/>
      <c r="D25" s="1">
        <f>D16+D24</f>
        <v>245621.88</v>
      </c>
      <c r="E25" s="1" t="s">
        <v>0</v>
      </c>
      <c r="F25" s="1"/>
      <c r="G25" s="1"/>
      <c r="J25" s="1"/>
      <c r="L25" s="2"/>
    </row>
    <row r="26" spans="6:7" ht="18">
      <c r="F26" s="1"/>
      <c r="G26" s="1"/>
    </row>
    <row r="27" spans="1:7" ht="18">
      <c r="A27" s="1"/>
      <c r="B27" s="1" t="s">
        <v>61</v>
      </c>
      <c r="F27" s="1"/>
      <c r="G27" s="1"/>
    </row>
    <row r="28" spans="1:13" ht="18">
      <c r="A28" s="1"/>
      <c r="B28" s="1" t="s">
        <v>176</v>
      </c>
      <c r="D28" s="1">
        <f>D7+D11-D25</f>
        <v>19009.03999999998</v>
      </c>
      <c r="E28" s="1" t="s">
        <v>0</v>
      </c>
      <c r="F28" s="1"/>
      <c r="G28" s="1"/>
      <c r="M28" s="1"/>
    </row>
    <row r="29" spans="1:7" ht="18">
      <c r="A29" s="1"/>
      <c r="B29" s="1"/>
      <c r="F29" s="1"/>
      <c r="G29" s="1"/>
    </row>
    <row r="30" spans="1:7" ht="18">
      <c r="A30" s="1"/>
      <c r="B30" s="1" t="s">
        <v>48</v>
      </c>
      <c r="F30" s="1"/>
      <c r="G30" s="1"/>
    </row>
    <row r="31" spans="2:5" ht="18">
      <c r="B31" s="1" t="s">
        <v>176</v>
      </c>
      <c r="D31" s="1">
        <v>28571.98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sheetProtection/>
  <printOptions/>
  <pageMargins left="0.27" right="0.19" top="0.27" bottom="0.19" header="0.2" footer="0.19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D1">
      <selection activeCell="H1" sqref="H1:L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7" width="17.75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  <col min="12" max="12" width="12.25390625" style="0" customWidth="1"/>
    <col min="13" max="13" width="10.7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2" ht="18">
      <c r="B2" s="1" t="s">
        <v>63</v>
      </c>
      <c r="C2" s="1"/>
      <c r="D2" s="1"/>
      <c r="E2" s="1"/>
      <c r="F2" s="1"/>
      <c r="G2" s="1"/>
      <c r="H2" s="15"/>
      <c r="L2" s="2"/>
    </row>
    <row r="3" spans="2:12" ht="18">
      <c r="B3" s="1" t="s">
        <v>255</v>
      </c>
      <c r="C3" s="1"/>
      <c r="D3" s="1"/>
      <c r="E3" s="1"/>
      <c r="F3" s="1"/>
      <c r="G3" s="1"/>
      <c r="H3" s="15"/>
      <c r="L3" s="2"/>
    </row>
    <row r="4" spans="2:12" ht="18">
      <c r="B4" s="1" t="s">
        <v>32</v>
      </c>
      <c r="C4" s="1"/>
      <c r="D4" s="1"/>
      <c r="E4" s="1"/>
      <c r="F4" s="1"/>
      <c r="G4" s="1"/>
      <c r="H4" s="15"/>
      <c r="L4" s="2"/>
    </row>
    <row r="5" spans="2:12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  <c r="L5" s="2"/>
    </row>
    <row r="6" spans="2:12" ht="20.25">
      <c r="B6" s="7"/>
      <c r="C6" s="1"/>
      <c r="D6" s="1"/>
      <c r="E6" s="1"/>
      <c r="F6" s="1"/>
      <c r="G6" s="1"/>
      <c r="H6" s="15"/>
      <c r="I6" s="2"/>
      <c r="J6" s="2"/>
      <c r="K6" s="2"/>
      <c r="L6" s="2"/>
    </row>
    <row r="7" spans="2:12" ht="18">
      <c r="B7" s="1" t="s">
        <v>88</v>
      </c>
      <c r="C7" s="1"/>
      <c r="D7" s="1">
        <v>38230.91</v>
      </c>
      <c r="E7" s="1" t="s">
        <v>0</v>
      </c>
      <c r="F7" s="1"/>
      <c r="G7" s="1"/>
      <c r="H7" s="15"/>
      <c r="I7" s="2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  <c r="L8" s="2"/>
    </row>
    <row r="9" spans="2:12" ht="18">
      <c r="B9" s="1" t="s">
        <v>83</v>
      </c>
      <c r="C9" s="1"/>
      <c r="D9" s="1">
        <v>564756.45</v>
      </c>
      <c r="E9" s="1" t="s">
        <v>0</v>
      </c>
      <c r="F9" s="1"/>
      <c r="G9" s="1"/>
      <c r="H9" s="2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  <c r="L10" s="2"/>
    </row>
    <row r="11" spans="2:12" ht="18">
      <c r="B11" s="1" t="s">
        <v>83</v>
      </c>
      <c r="C11" s="1"/>
      <c r="D11" s="1">
        <v>567253.01</v>
      </c>
      <c r="E11" s="1" t="s">
        <v>0</v>
      </c>
      <c r="F11" s="1"/>
      <c r="G11" s="1"/>
      <c r="H11" s="2"/>
      <c r="I11" s="2"/>
      <c r="J11" s="2"/>
      <c r="L11" s="2"/>
    </row>
    <row r="12" spans="2:12" ht="18">
      <c r="B12" s="1" t="s">
        <v>69</v>
      </c>
      <c r="D12" s="1">
        <f>ROUND((D11*14.3%),2)</f>
        <v>81117.18</v>
      </c>
      <c r="E12" s="1" t="s">
        <v>0</v>
      </c>
      <c r="F12" s="1"/>
      <c r="G12" s="1"/>
      <c r="H12" s="2"/>
      <c r="I12" s="2"/>
      <c r="J12" s="2"/>
      <c r="K12" s="2"/>
      <c r="L12" s="9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11" ht="18">
      <c r="B14" s="1" t="s">
        <v>19</v>
      </c>
      <c r="D14" s="1"/>
      <c r="E14" s="1"/>
      <c r="F14" s="1"/>
      <c r="G14" s="1"/>
      <c r="H14" s="1"/>
      <c r="I14" s="2"/>
      <c r="J14" s="2"/>
      <c r="K14" s="2"/>
    </row>
    <row r="15" spans="2:11" ht="18">
      <c r="B15" s="1" t="s">
        <v>62</v>
      </c>
      <c r="F15" s="1"/>
      <c r="G15" s="1"/>
      <c r="H15" s="1"/>
      <c r="I15" s="2"/>
      <c r="J15" s="2"/>
      <c r="K15" s="2"/>
    </row>
    <row r="16" spans="2:12" ht="18">
      <c r="B16" s="1" t="s">
        <v>84</v>
      </c>
      <c r="D16" s="1">
        <f>ROUND((D9*85.7%),2)</f>
        <v>483996.28</v>
      </c>
      <c r="E16" s="1" t="s">
        <v>0</v>
      </c>
      <c r="F16" s="1"/>
      <c r="G16" s="1"/>
      <c r="H16" s="1"/>
      <c r="I16" s="2"/>
      <c r="J16" s="2"/>
      <c r="K16" s="2"/>
      <c r="L16" s="2"/>
    </row>
    <row r="17" spans="2:12" ht="18">
      <c r="B17" s="1" t="s">
        <v>67</v>
      </c>
      <c r="C17" s="1"/>
      <c r="H17" s="1"/>
      <c r="I17" s="2"/>
      <c r="J17" s="2"/>
      <c r="K17" s="2"/>
      <c r="L17" s="2"/>
    </row>
    <row r="18" spans="2:12" ht="18">
      <c r="B18" s="1" t="s">
        <v>64</v>
      </c>
      <c r="D18" s="1">
        <f>ROUND((D9*9.8%),2)</f>
        <v>55346.13</v>
      </c>
      <c r="E18" s="1" t="s">
        <v>0</v>
      </c>
      <c r="F18" s="1"/>
      <c r="G18" s="1"/>
      <c r="L18" s="2"/>
    </row>
    <row r="19" spans="2:12" ht="18">
      <c r="B19" s="1" t="s">
        <v>65</v>
      </c>
      <c r="D19" s="1">
        <f>ROUND((D9*5.9%),2)</f>
        <v>33320.63</v>
      </c>
      <c r="E19" s="1" t="s">
        <v>0</v>
      </c>
      <c r="F19" s="1"/>
      <c r="G19" s="1"/>
      <c r="L19" s="2"/>
    </row>
    <row r="20" spans="2:12" ht="18">
      <c r="B20" s="1" t="s">
        <v>132</v>
      </c>
      <c r="D20" s="1">
        <v>2000</v>
      </c>
      <c r="E20" s="1" t="s">
        <v>0</v>
      </c>
      <c r="F20" s="1"/>
      <c r="G20" s="1"/>
      <c r="L20" s="2"/>
    </row>
    <row r="21" spans="2:10" ht="18">
      <c r="B21" s="1" t="s">
        <v>11</v>
      </c>
      <c r="D21" s="1">
        <v>3120</v>
      </c>
      <c r="E21" s="1" t="s">
        <v>0</v>
      </c>
      <c r="H21" s="1"/>
      <c r="I21" s="1"/>
      <c r="J21" s="1"/>
    </row>
    <row r="22" spans="2:10" ht="18">
      <c r="B22" s="1" t="s">
        <v>133</v>
      </c>
      <c r="D22" s="1">
        <v>37900</v>
      </c>
      <c r="E22" s="1" t="s">
        <v>0</v>
      </c>
      <c r="F22" s="1"/>
      <c r="G22" s="1"/>
      <c r="H22" s="1"/>
      <c r="I22" s="1"/>
      <c r="J22" s="1"/>
    </row>
    <row r="23" spans="2:10" ht="18">
      <c r="B23" s="1" t="s">
        <v>13</v>
      </c>
      <c r="C23" s="1"/>
      <c r="D23" s="1">
        <v>37200</v>
      </c>
      <c r="E23" s="1" t="s">
        <v>0</v>
      </c>
      <c r="F23" s="1"/>
      <c r="G23" s="1"/>
      <c r="J23" s="1"/>
    </row>
    <row r="24" spans="2:10" ht="18">
      <c r="B24" s="1"/>
      <c r="C24" s="1"/>
      <c r="D24" s="1"/>
      <c r="E24" s="1"/>
      <c r="J24" s="1"/>
    </row>
    <row r="25" spans="2:12" ht="18">
      <c r="B25" s="1" t="s">
        <v>30</v>
      </c>
      <c r="C25" s="1"/>
      <c r="D25" s="1">
        <f>D16+D20+D21+D22+D23</f>
        <v>564216.28</v>
      </c>
      <c r="E25" s="1" t="s">
        <v>0</v>
      </c>
      <c r="F25" s="1"/>
      <c r="G25" s="1"/>
      <c r="J25" s="1"/>
      <c r="L25" s="2"/>
    </row>
    <row r="26" spans="6:7" ht="18">
      <c r="F26" s="1"/>
      <c r="G26" s="1"/>
    </row>
    <row r="27" spans="1:7" ht="18">
      <c r="A27" s="1"/>
      <c r="B27" s="1" t="s">
        <v>61</v>
      </c>
      <c r="F27" s="1"/>
      <c r="G27" s="1"/>
    </row>
    <row r="28" spans="1:13" ht="18">
      <c r="A28" s="1"/>
      <c r="B28" s="1" t="s">
        <v>176</v>
      </c>
      <c r="D28" s="1">
        <f>D7+D11-D25</f>
        <v>41267.640000000014</v>
      </c>
      <c r="E28" s="1" t="s">
        <v>0</v>
      </c>
      <c r="F28" s="1"/>
      <c r="G28" s="1"/>
      <c r="M28" s="1"/>
    </row>
    <row r="29" spans="1:7" ht="18">
      <c r="A29" s="1"/>
      <c r="B29" s="1"/>
      <c r="F29" s="1"/>
      <c r="G29" s="1"/>
    </row>
    <row r="30" spans="1:7" ht="18">
      <c r="A30" s="1"/>
      <c r="B30" s="1" t="s">
        <v>48</v>
      </c>
      <c r="F30" s="1"/>
      <c r="G30" s="1"/>
    </row>
    <row r="31" spans="2:5" ht="18">
      <c r="B31" s="1" t="s">
        <v>176</v>
      </c>
      <c r="D31" s="1">
        <v>29463.28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sheetProtection/>
  <printOptions/>
  <pageMargins left="0.26" right="0.19" top="0.29" bottom="0.44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3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7.25390625" style="0" customWidth="1"/>
    <col min="4" max="4" width="16.00390625" style="0" customWidth="1"/>
    <col min="5" max="5" width="8.375" style="0" customWidth="1"/>
    <col min="6" max="6" width="14.25390625" style="0" customWidth="1"/>
    <col min="8" max="8" width="11.375" style="0" customWidth="1"/>
    <col min="9" max="10" width="11.75390625" style="0" customWidth="1"/>
    <col min="11" max="11" width="12.375" style="0" customWidth="1"/>
  </cols>
  <sheetData>
    <row r="1" spans="2:8" ht="20.25">
      <c r="B1" s="7"/>
      <c r="C1" s="1"/>
      <c r="D1" s="1"/>
      <c r="E1" s="1"/>
      <c r="F1" s="1"/>
      <c r="G1" s="2"/>
      <c r="H1" s="1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185</v>
      </c>
      <c r="C3" s="1"/>
      <c r="D3" s="1"/>
      <c r="E3" s="1"/>
      <c r="F3" s="1"/>
      <c r="G3" s="15"/>
      <c r="H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18">
      <c r="B6" s="1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-4331.82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40686.36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33831.97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4837.97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2"/>
      <c r="H14" s="2"/>
      <c r="I14" s="2"/>
      <c r="J14" s="2"/>
      <c r="M14" s="2"/>
    </row>
    <row r="15" spans="2:10" ht="18">
      <c r="B15" s="1" t="s">
        <v>62</v>
      </c>
      <c r="F15" s="1"/>
      <c r="G15" s="2"/>
      <c r="H15" s="2"/>
      <c r="I15" s="2"/>
      <c r="J15" s="2"/>
    </row>
    <row r="16" spans="2:11" ht="18">
      <c r="B16" s="1" t="s">
        <v>84</v>
      </c>
      <c r="D16" s="1">
        <f>ROUND((D9*79.6%),2)</f>
        <v>32386.34</v>
      </c>
      <c r="E16" s="1" t="s">
        <v>0</v>
      </c>
      <c r="F16" s="1"/>
      <c r="G16" s="2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11" ht="18">
      <c r="B18" s="1" t="s">
        <v>64</v>
      </c>
      <c r="D18" s="1">
        <f>ROUND((D9*9.7%),2)</f>
        <v>3946.58</v>
      </c>
      <c r="E18" s="1" t="s">
        <v>0</v>
      </c>
      <c r="F18" s="1"/>
      <c r="G18" s="1"/>
      <c r="H18" s="1"/>
      <c r="I18" s="2"/>
      <c r="J18" s="2"/>
      <c r="K18" s="2"/>
    </row>
    <row r="19" spans="2:11" ht="18">
      <c r="B19" s="1" t="s">
        <v>65</v>
      </c>
      <c r="D19" s="1">
        <f>ROUND((D9*5.9%),2)</f>
        <v>2400.5</v>
      </c>
      <c r="E19" s="1" t="s">
        <v>0</v>
      </c>
      <c r="F19" s="1"/>
      <c r="G19" s="1"/>
      <c r="H19" s="1"/>
      <c r="I19" s="2"/>
      <c r="J19" s="2"/>
      <c r="K19" s="2"/>
    </row>
    <row r="20" spans="2:11" ht="18">
      <c r="B20" s="1" t="s">
        <v>148</v>
      </c>
      <c r="C20" s="1"/>
      <c r="D20" s="1">
        <v>3500</v>
      </c>
      <c r="E20" s="1" t="s">
        <v>0</v>
      </c>
      <c r="H20" s="1"/>
      <c r="I20" s="2"/>
      <c r="J20" s="2"/>
      <c r="K20" s="2"/>
    </row>
    <row r="21" spans="2:8" ht="18">
      <c r="B21" s="1"/>
      <c r="C21" s="1"/>
      <c r="D21" s="1"/>
      <c r="E21" s="1"/>
      <c r="H21" s="1"/>
    </row>
    <row r="22" spans="2:11" ht="18">
      <c r="B22" s="1" t="s">
        <v>47</v>
      </c>
      <c r="D22" s="1">
        <f>D16+D21+D20</f>
        <v>35886.34</v>
      </c>
      <c r="E22" s="1" t="s">
        <v>0</v>
      </c>
      <c r="H22" s="1"/>
      <c r="K22" s="2"/>
    </row>
    <row r="24" ht="18">
      <c r="B24" s="1" t="s">
        <v>61</v>
      </c>
    </row>
    <row r="25" spans="2:5" ht="18">
      <c r="B25" s="1" t="s">
        <v>176</v>
      </c>
      <c r="D25" s="1">
        <f>D7+D11-D22</f>
        <v>-6386.189999999995</v>
      </c>
      <c r="E25" s="1" t="s">
        <v>0</v>
      </c>
    </row>
    <row r="26" spans="2:8" ht="18">
      <c r="B26" s="1"/>
      <c r="H26" s="2"/>
    </row>
    <row r="27" ht="18">
      <c r="B27" s="1" t="s">
        <v>48</v>
      </c>
    </row>
    <row r="28" spans="2:5" ht="18">
      <c r="B28" s="1" t="s">
        <v>176</v>
      </c>
      <c r="C28" s="1"/>
      <c r="D28" s="1">
        <v>24093.03</v>
      </c>
      <c r="E28" s="1" t="s">
        <v>0</v>
      </c>
    </row>
    <row r="29" spans="2:4" ht="18">
      <c r="B29" s="1"/>
      <c r="D29" s="1"/>
    </row>
    <row r="30" spans="2:5" ht="18">
      <c r="B30" s="1"/>
      <c r="D30" s="1"/>
      <c r="E30" s="1"/>
    </row>
    <row r="31" ht="12.75">
      <c r="B31" t="s">
        <v>57</v>
      </c>
    </row>
    <row r="33" ht="12.75">
      <c r="B33" t="s">
        <v>58</v>
      </c>
    </row>
  </sheetData>
  <sheetProtection/>
  <printOptions/>
  <pageMargins left="0.22" right="0.23" top="1" bottom="1" header="0.5" footer="0.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B1:K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18.625" style="0" customWidth="1"/>
    <col min="4" max="4" width="18.375" style="0" customWidth="1"/>
    <col min="6" max="6" width="17.75390625" style="0" customWidth="1"/>
    <col min="7" max="7" width="9.875" style="0" customWidth="1"/>
    <col min="8" max="8" width="9.25390625" style="0" customWidth="1"/>
    <col min="9" max="9" width="10.625" style="0" customWidth="1"/>
    <col min="10" max="10" width="14.25390625" style="0" customWidth="1"/>
    <col min="11" max="11" width="13.375" style="0" customWidth="1"/>
  </cols>
  <sheetData>
    <row r="1" ht="12.75"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256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2587.52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0" ht="18">
      <c r="B9" s="1" t="s">
        <v>83</v>
      </c>
      <c r="C9" s="1"/>
      <c r="D9" s="1">
        <v>10571.88</v>
      </c>
      <c r="E9" s="1" t="s">
        <v>0</v>
      </c>
      <c r="F9" s="1"/>
      <c r="G9" s="2"/>
      <c r="H9" s="2"/>
      <c r="I9" s="2"/>
      <c r="J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12483.94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ROUND((D11*13.6%),2)</f>
        <v>1697.82</v>
      </c>
      <c r="E12" s="1" t="s">
        <v>0</v>
      </c>
      <c r="F12" s="1"/>
      <c r="G12" s="2"/>
      <c r="H12" s="2"/>
      <c r="I12" s="2"/>
      <c r="J12" s="2"/>
      <c r="K12" s="2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H14" s="2"/>
      <c r="I14" s="2"/>
      <c r="J14" s="2"/>
    </row>
    <row r="15" spans="2:11" ht="18">
      <c r="B15" s="1" t="s">
        <v>62</v>
      </c>
      <c r="F15" s="1"/>
      <c r="G15" s="1"/>
      <c r="H15" s="2"/>
      <c r="I15" s="2"/>
      <c r="J15" s="2"/>
      <c r="K15" s="2"/>
    </row>
    <row r="16" spans="2:11" ht="18">
      <c r="B16" s="1" t="s">
        <v>84</v>
      </c>
      <c r="D16" s="1">
        <f>ROUND((D9*79.8%),2)</f>
        <v>8436.36</v>
      </c>
      <c r="E16" s="1" t="s">
        <v>0</v>
      </c>
      <c r="F16" s="1"/>
      <c r="G16" s="1"/>
      <c r="J16" s="2"/>
      <c r="K16" s="2"/>
    </row>
    <row r="17" spans="2:11" ht="18">
      <c r="B17" s="1" t="s">
        <v>67</v>
      </c>
      <c r="C17" s="1"/>
      <c r="G17" s="1"/>
      <c r="H17" s="1"/>
      <c r="I17" s="1"/>
      <c r="J17" s="2"/>
      <c r="K17" s="2"/>
    </row>
    <row r="18" spans="2:11" ht="18">
      <c r="B18" s="1" t="s">
        <v>64</v>
      </c>
      <c r="D18" s="1">
        <f>ROUND((D9*13.6%),2)</f>
        <v>1437.78</v>
      </c>
      <c r="E18" s="1" t="s">
        <v>0</v>
      </c>
      <c r="F18" s="1"/>
      <c r="K18" s="2"/>
    </row>
    <row r="19" spans="2:11" ht="18">
      <c r="B19" s="1" t="s">
        <v>65</v>
      </c>
      <c r="D19" s="1"/>
      <c r="E19" s="1"/>
      <c r="F19" s="1"/>
      <c r="K19" s="2"/>
    </row>
    <row r="20" spans="2:11" ht="18">
      <c r="B20" s="1" t="s">
        <v>111</v>
      </c>
      <c r="D20" s="1">
        <v>1000</v>
      </c>
      <c r="E20" s="1" t="s">
        <v>0</v>
      </c>
      <c r="F20" s="1"/>
      <c r="G20" s="1"/>
      <c r="H20" s="1"/>
      <c r="I20" s="1"/>
      <c r="J20" s="2"/>
      <c r="K20" s="2"/>
    </row>
    <row r="21" spans="2:11" ht="18">
      <c r="B21" s="1"/>
      <c r="C21" s="1"/>
      <c r="D21" s="1"/>
      <c r="E21" s="1"/>
      <c r="F21" s="1"/>
      <c r="G21" s="1"/>
      <c r="H21" s="1"/>
      <c r="I21" s="1"/>
      <c r="K21" s="2"/>
    </row>
    <row r="22" spans="2:11" ht="18">
      <c r="B22" s="1"/>
      <c r="D22" s="1"/>
      <c r="E22" s="1"/>
      <c r="F22" s="1"/>
      <c r="G22" s="1"/>
      <c r="H22" s="1"/>
      <c r="I22" s="1"/>
      <c r="K22" s="2"/>
    </row>
    <row r="23" spans="2:11" ht="18">
      <c r="B23" s="1" t="s">
        <v>47</v>
      </c>
      <c r="D23" s="1">
        <f>D16+D22+D20</f>
        <v>9436.36</v>
      </c>
      <c r="E23" s="1" t="s">
        <v>0</v>
      </c>
      <c r="I23" s="1"/>
      <c r="K23" s="2"/>
    </row>
    <row r="24" spans="2:11" ht="18">
      <c r="B24" s="1"/>
      <c r="D24" s="1"/>
      <c r="E24" s="1"/>
      <c r="I24" s="1"/>
      <c r="K24" s="2"/>
    </row>
    <row r="25" spans="2:9" ht="18">
      <c r="B25" s="1" t="s">
        <v>61</v>
      </c>
      <c r="F25" s="1"/>
      <c r="I25" s="1"/>
    </row>
    <row r="26" spans="2:6" ht="18">
      <c r="B26" s="1" t="s">
        <v>176</v>
      </c>
      <c r="D26" s="1">
        <f>D7+D11-D23</f>
        <v>5635.1</v>
      </c>
      <c r="E26" s="1" t="s">
        <v>0</v>
      </c>
      <c r="F26" s="1"/>
    </row>
    <row r="27" spans="2:6" ht="18">
      <c r="B27" s="1"/>
      <c r="F27" s="1"/>
    </row>
    <row r="28" spans="2:6" ht="18">
      <c r="B28" s="1" t="s">
        <v>48</v>
      </c>
      <c r="F28" s="1"/>
    </row>
    <row r="29" spans="2:6" ht="18">
      <c r="B29" s="1" t="s">
        <v>176</v>
      </c>
      <c r="D29" s="1">
        <v>-1174.65</v>
      </c>
      <c r="E29" s="1" t="s">
        <v>0</v>
      </c>
      <c r="F29" s="1"/>
    </row>
    <row r="30" spans="2:6" ht="18">
      <c r="B30" s="1"/>
      <c r="D30" s="1"/>
      <c r="E30" s="1"/>
      <c r="F30" s="1"/>
    </row>
    <row r="32" ht="12.75">
      <c r="B32" t="s">
        <v>57</v>
      </c>
    </row>
    <row r="34" ht="12.75">
      <c r="B34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B1:J91"/>
  <sheetViews>
    <sheetView zoomScalePageLayoutView="0" workbookViewId="0" topLeftCell="B1">
      <selection activeCell="G1" sqref="G1:K16384"/>
    </sheetView>
  </sheetViews>
  <sheetFormatPr defaultColWidth="9.00390625" defaultRowHeight="12.75"/>
  <cols>
    <col min="1" max="1" width="6.00390625" style="0" customWidth="1"/>
    <col min="2" max="2" width="22.75390625" style="0" customWidth="1"/>
    <col min="3" max="3" width="19.75390625" style="0" customWidth="1"/>
    <col min="4" max="4" width="18.125" style="0" customWidth="1"/>
    <col min="5" max="5" width="11.625" style="0" customWidth="1"/>
    <col min="6" max="6" width="16.125" style="0" customWidth="1"/>
    <col min="7" max="7" width="9.875" style="0" customWidth="1"/>
    <col min="8" max="8" width="12.375" style="0" customWidth="1"/>
    <col min="9" max="9" width="11.75390625" style="0" customWidth="1"/>
    <col min="10" max="10" width="14.25390625" style="0" customWidth="1"/>
    <col min="11" max="11" width="11.25390625" style="0" customWidth="1"/>
  </cols>
  <sheetData>
    <row r="1" spans="2:7" ht="18">
      <c r="B1" s="1" t="s">
        <v>63</v>
      </c>
      <c r="C1" s="1"/>
      <c r="D1" s="1"/>
      <c r="G1" s="2"/>
    </row>
    <row r="2" spans="2:10" ht="18">
      <c r="B2" s="1" t="s">
        <v>257</v>
      </c>
      <c r="C2" s="1"/>
      <c r="D2" s="1"/>
      <c r="G2" s="15"/>
      <c r="H2" s="2"/>
      <c r="I2" s="2"/>
      <c r="J2" s="2"/>
    </row>
    <row r="3" spans="2:10" ht="18">
      <c r="B3" s="1" t="s">
        <v>32</v>
      </c>
      <c r="C3" s="1"/>
      <c r="D3" s="1"/>
      <c r="G3" s="15"/>
      <c r="H3" s="2"/>
      <c r="I3" s="2"/>
      <c r="J3" s="2"/>
    </row>
    <row r="4" spans="2:10" ht="18">
      <c r="B4" s="1" t="s">
        <v>33</v>
      </c>
      <c r="C4" s="1"/>
      <c r="D4" s="1"/>
      <c r="E4" s="1"/>
      <c r="F4" s="1"/>
      <c r="G4" s="15"/>
      <c r="H4" s="2"/>
      <c r="I4" s="2"/>
      <c r="J4" s="2"/>
    </row>
    <row r="5" spans="2:10" ht="18">
      <c r="B5" s="1"/>
      <c r="C5" s="1"/>
      <c r="D5" s="1"/>
      <c r="E5" s="1"/>
      <c r="F5" s="1"/>
      <c r="G5" s="15"/>
      <c r="H5" s="2"/>
      <c r="I5" s="2"/>
      <c r="J5" s="2"/>
    </row>
    <row r="6" spans="2:10" ht="18">
      <c r="B6" s="1" t="s">
        <v>88</v>
      </c>
      <c r="C6" s="1"/>
      <c r="D6" s="1">
        <v>-74593.19</v>
      </c>
      <c r="E6" s="1" t="s">
        <v>0</v>
      </c>
      <c r="F6" s="1"/>
      <c r="G6" s="15"/>
      <c r="H6" s="2"/>
      <c r="I6" s="2"/>
      <c r="J6" s="2"/>
    </row>
    <row r="7" spans="2:10" ht="18">
      <c r="B7" s="1" t="s">
        <v>34</v>
      </c>
      <c r="C7" s="1"/>
      <c r="D7" s="1"/>
      <c r="E7" s="1"/>
      <c r="F7" s="1"/>
      <c r="G7" s="15"/>
      <c r="H7" s="2"/>
      <c r="I7" s="2"/>
      <c r="J7" s="2"/>
    </row>
    <row r="8" spans="2:10" ht="18">
      <c r="B8" s="1" t="s">
        <v>83</v>
      </c>
      <c r="C8" s="1"/>
      <c r="D8" s="1">
        <v>1621088.95</v>
      </c>
      <c r="E8" s="1" t="s">
        <v>0</v>
      </c>
      <c r="F8" s="1"/>
      <c r="G8" s="2"/>
      <c r="H8" s="2"/>
      <c r="I8" s="2"/>
      <c r="J8" s="2"/>
    </row>
    <row r="9" spans="2:10" ht="18">
      <c r="B9" s="1" t="s">
        <v>36</v>
      </c>
      <c r="C9" s="1"/>
      <c r="D9" s="1"/>
      <c r="E9" s="1"/>
      <c r="F9" s="1"/>
      <c r="G9" s="2"/>
      <c r="H9" s="2"/>
      <c r="I9" s="2"/>
      <c r="J9" s="2"/>
    </row>
    <row r="10" spans="2:10" ht="18">
      <c r="B10" s="1" t="s">
        <v>83</v>
      </c>
      <c r="C10" s="1"/>
      <c r="D10" s="1">
        <v>1606216.11</v>
      </c>
      <c r="E10" s="1" t="s">
        <v>0</v>
      </c>
      <c r="F10" s="1"/>
      <c r="G10" s="2"/>
      <c r="H10" s="2"/>
      <c r="I10" s="2"/>
      <c r="J10" s="2"/>
    </row>
    <row r="11" spans="2:9" ht="18">
      <c r="B11" s="1" t="s">
        <v>69</v>
      </c>
      <c r="D11" s="1">
        <f>ROUND((D10*9.1%),2)</f>
        <v>146165.67</v>
      </c>
      <c r="E11" s="1" t="s">
        <v>0</v>
      </c>
      <c r="F11" s="2"/>
      <c r="G11" s="2"/>
      <c r="H11" s="2"/>
      <c r="I11" s="2"/>
    </row>
    <row r="12" spans="2:10" ht="18">
      <c r="B12" s="1"/>
      <c r="C12" s="1"/>
      <c r="D12" s="1"/>
      <c r="E12" s="1"/>
      <c r="F12" s="2"/>
      <c r="H12" s="2"/>
      <c r="I12" s="2"/>
      <c r="J12" s="2"/>
    </row>
    <row r="13" spans="2:10" ht="18">
      <c r="B13" s="1" t="s">
        <v>19</v>
      </c>
      <c r="D13" s="1"/>
      <c r="E13" s="1"/>
      <c r="F13" s="2"/>
      <c r="G13" s="2"/>
      <c r="H13" s="2"/>
      <c r="I13" s="2"/>
      <c r="J13" s="2"/>
    </row>
    <row r="14" spans="2:10" ht="18">
      <c r="B14" s="1" t="s">
        <v>62</v>
      </c>
      <c r="G14" s="1"/>
      <c r="H14" s="2"/>
      <c r="I14" s="2"/>
      <c r="J14" s="2"/>
    </row>
    <row r="15" spans="2:10" ht="18">
      <c r="B15" s="1" t="s">
        <v>84</v>
      </c>
      <c r="D15" s="1">
        <f>ROUND((D8*90.9%),2)</f>
        <v>1473569.86</v>
      </c>
      <c r="E15" s="1" t="s">
        <v>0</v>
      </c>
      <c r="F15" s="1"/>
      <c r="G15" s="1"/>
      <c r="H15" s="2"/>
      <c r="I15" s="2"/>
      <c r="J15" s="2"/>
    </row>
    <row r="16" spans="2:10" ht="18">
      <c r="B16" s="1" t="s">
        <v>67</v>
      </c>
      <c r="C16" s="1"/>
      <c r="G16" s="1"/>
      <c r="H16" s="2"/>
      <c r="I16" s="2"/>
      <c r="J16" s="2"/>
    </row>
    <row r="17" spans="2:10" ht="18">
      <c r="B17" s="1" t="s">
        <v>64</v>
      </c>
      <c r="D17" s="1">
        <f>ROUND((D8*6%),2)</f>
        <v>97265.34</v>
      </c>
      <c r="E17" s="1" t="s">
        <v>0</v>
      </c>
      <c r="F17" s="10"/>
      <c r="G17" s="1"/>
      <c r="H17" s="2"/>
      <c r="I17" s="2"/>
      <c r="J17" s="2"/>
    </row>
    <row r="18" spans="2:10" ht="18">
      <c r="B18" s="1" t="s">
        <v>65</v>
      </c>
      <c r="D18" s="1">
        <f>ROUND((D8*3.6%),2)</f>
        <v>58359.2</v>
      </c>
      <c r="E18" s="1" t="s">
        <v>0</v>
      </c>
      <c r="F18" s="10"/>
      <c r="H18" s="2"/>
      <c r="I18" s="2"/>
      <c r="J18" s="2"/>
    </row>
    <row r="19" spans="2:6" ht="18">
      <c r="B19" s="1" t="s">
        <v>66</v>
      </c>
      <c r="C19" s="1"/>
      <c r="D19" s="1">
        <f>ROUND((D8*22.6%),2)</f>
        <v>366366.1</v>
      </c>
      <c r="E19" s="1" t="s">
        <v>0</v>
      </c>
      <c r="F19" s="10"/>
    </row>
    <row r="20" spans="2:6" ht="18">
      <c r="B20" s="1" t="s">
        <v>134</v>
      </c>
      <c r="C20" s="1"/>
      <c r="D20" s="1">
        <v>6400</v>
      </c>
      <c r="E20" s="1" t="s">
        <v>0</v>
      </c>
      <c r="F20" s="1"/>
    </row>
    <row r="21" spans="2:9" ht="18">
      <c r="B21" s="1" t="s">
        <v>109</v>
      </c>
      <c r="C21" s="1"/>
      <c r="D21" s="1">
        <v>2250</v>
      </c>
      <c r="E21" s="1" t="s">
        <v>0</v>
      </c>
      <c r="G21" s="1"/>
      <c r="H21" s="1"/>
      <c r="I21" s="1"/>
    </row>
    <row r="22" spans="2:9" ht="18">
      <c r="B22" s="1" t="s">
        <v>135</v>
      </c>
      <c r="C22" s="1"/>
      <c r="D22" s="1">
        <v>2500</v>
      </c>
      <c r="E22" s="1" t="s">
        <v>0</v>
      </c>
      <c r="G22" s="1"/>
      <c r="H22" s="1"/>
      <c r="I22" s="1"/>
    </row>
    <row r="23" spans="2:9" ht="18">
      <c r="B23" s="1" t="s">
        <v>11</v>
      </c>
      <c r="C23" s="1"/>
      <c r="D23" s="1">
        <v>2200</v>
      </c>
      <c r="E23" s="1" t="s">
        <v>0</v>
      </c>
      <c r="I23" s="1"/>
    </row>
    <row r="24" spans="2:9" ht="18">
      <c r="B24" s="1" t="s">
        <v>165</v>
      </c>
      <c r="C24" s="1"/>
      <c r="D24" s="1">
        <v>44813.25</v>
      </c>
      <c r="E24" s="1" t="s">
        <v>0</v>
      </c>
      <c r="I24" s="1"/>
    </row>
    <row r="25" spans="2:9" ht="18">
      <c r="B25" s="1" t="s">
        <v>317</v>
      </c>
      <c r="C25" s="1"/>
      <c r="D25" s="1">
        <v>1400</v>
      </c>
      <c r="E25" s="1" t="s">
        <v>0</v>
      </c>
      <c r="I25" s="1"/>
    </row>
    <row r="26" spans="2:9" ht="18">
      <c r="B26" s="1" t="s">
        <v>318</v>
      </c>
      <c r="C26" s="1"/>
      <c r="D26" s="1">
        <v>1000</v>
      </c>
      <c r="E26" s="1" t="s">
        <v>0</v>
      </c>
      <c r="I26" s="1"/>
    </row>
    <row r="27" spans="2:9" ht="18">
      <c r="B27" s="1" t="s">
        <v>3</v>
      </c>
      <c r="C27" s="1"/>
      <c r="D27" s="1">
        <v>60200</v>
      </c>
      <c r="E27" s="1" t="s">
        <v>0</v>
      </c>
      <c r="I27" s="1"/>
    </row>
    <row r="28" spans="2:9" ht="18">
      <c r="B28" s="1" t="s">
        <v>314</v>
      </c>
      <c r="C28" s="1"/>
      <c r="D28" s="1">
        <v>1100</v>
      </c>
      <c r="E28" s="1" t="s">
        <v>0</v>
      </c>
      <c r="I28" s="1"/>
    </row>
    <row r="29" spans="2:6" ht="18">
      <c r="B29" s="1" t="s">
        <v>47</v>
      </c>
      <c r="D29" s="1">
        <f>D15+D20+D21+D22+D23+D24+D25+D26+D27+D28</f>
        <v>1595433.11</v>
      </c>
      <c r="E29" s="1" t="s">
        <v>0</v>
      </c>
      <c r="F29" s="1"/>
    </row>
    <row r="30" ht="18">
      <c r="F30" s="1"/>
    </row>
    <row r="31" spans="2:6" ht="18">
      <c r="B31" s="1" t="s">
        <v>61</v>
      </c>
      <c r="F31" s="1"/>
    </row>
    <row r="32" spans="2:6" ht="18">
      <c r="B32" s="1" t="s">
        <v>176</v>
      </c>
      <c r="D32" s="1">
        <f>D6+D10-D29</f>
        <v>-63810.189999999944</v>
      </c>
      <c r="E32" s="1" t="s">
        <v>0</v>
      </c>
      <c r="F32" s="1"/>
    </row>
    <row r="33" spans="2:6" ht="18">
      <c r="B33" s="1"/>
      <c r="F33" s="1"/>
    </row>
    <row r="34" spans="2:6" ht="18">
      <c r="B34" s="1" t="s">
        <v>48</v>
      </c>
      <c r="F34" s="1"/>
    </row>
    <row r="35" spans="2:6" ht="18">
      <c r="B35" s="1" t="s">
        <v>176</v>
      </c>
      <c r="D35" s="1">
        <v>112433.84</v>
      </c>
      <c r="E35" s="1" t="s">
        <v>0</v>
      </c>
      <c r="F35" s="1"/>
    </row>
    <row r="36" spans="2:6" ht="18">
      <c r="B36" t="s">
        <v>57</v>
      </c>
      <c r="D36" s="1"/>
      <c r="E36" s="1"/>
      <c r="F36" s="1"/>
    </row>
    <row r="37" spans="4:6" ht="18">
      <c r="D37" s="1"/>
      <c r="E37" s="1"/>
      <c r="F37" s="1"/>
    </row>
    <row r="38" spans="2:6" ht="18">
      <c r="B38" t="s">
        <v>58</v>
      </c>
      <c r="C38" s="1"/>
      <c r="D38" s="1"/>
      <c r="E38" s="1"/>
      <c r="F38" s="1"/>
    </row>
    <row r="39" spans="4:6" ht="18">
      <c r="D39" s="1"/>
      <c r="E39" s="1"/>
      <c r="F39" s="1"/>
    </row>
    <row r="40" ht="18">
      <c r="B40" s="1"/>
    </row>
    <row r="41" spans="2:6" ht="18">
      <c r="B41" s="1"/>
      <c r="D41" s="1"/>
      <c r="E41" s="1"/>
      <c r="F41" s="1"/>
    </row>
    <row r="42" ht="18">
      <c r="B42" s="1"/>
    </row>
    <row r="43" spans="2:6" ht="18">
      <c r="B43" s="1"/>
      <c r="D43" s="1"/>
      <c r="E43" s="1"/>
      <c r="F43" s="1"/>
    </row>
    <row r="59" spans="2:8" ht="18">
      <c r="B59" t="s">
        <v>17</v>
      </c>
      <c r="H59" s="1"/>
    </row>
    <row r="60" spans="2:8" ht="18">
      <c r="B60">
        <v>77870.92</v>
      </c>
      <c r="C60">
        <v>19657.92</v>
      </c>
      <c r="D60">
        <v>72575.42</v>
      </c>
      <c r="H60" s="1"/>
    </row>
    <row r="61" spans="2:8" ht="18">
      <c r="B61">
        <v>77916.71</v>
      </c>
      <c r="C61">
        <v>19612.13</v>
      </c>
      <c r="D61">
        <v>75707.4</v>
      </c>
      <c r="H61" s="1"/>
    </row>
    <row r="62" spans="2:8" ht="18">
      <c r="B62">
        <v>78080.15</v>
      </c>
      <c r="C62">
        <v>19448.69</v>
      </c>
      <c r="D62">
        <v>75246.9</v>
      </c>
      <c r="H62" s="1"/>
    </row>
    <row r="63" spans="2:8" ht="18">
      <c r="B63">
        <v>79042.53</v>
      </c>
      <c r="C63">
        <v>18486.31</v>
      </c>
      <c r="D63">
        <v>74763.3</v>
      </c>
      <c r="H63" s="1"/>
    </row>
    <row r="64" spans="2:8" ht="18">
      <c r="B64">
        <v>78387.91</v>
      </c>
      <c r="C64">
        <v>19140.93</v>
      </c>
      <c r="D64">
        <v>77323.16</v>
      </c>
      <c r="H64" s="1"/>
    </row>
    <row r="65" spans="2:8" ht="18">
      <c r="B65">
        <v>78377.37</v>
      </c>
      <c r="C65">
        <v>19151.47</v>
      </c>
      <c r="D65">
        <v>78591.79</v>
      </c>
      <c r="H65" s="1"/>
    </row>
    <row r="66" spans="2:8" ht="18">
      <c r="B66">
        <v>78583.91</v>
      </c>
      <c r="C66">
        <v>18944.93</v>
      </c>
      <c r="D66">
        <v>86469.28</v>
      </c>
      <c r="H66" s="1"/>
    </row>
    <row r="67" spans="2:8" ht="18">
      <c r="B67">
        <v>78652.91</v>
      </c>
      <c r="C67">
        <v>18875.93</v>
      </c>
      <c r="D67">
        <v>77195.05</v>
      </c>
      <c r="H67" s="1"/>
    </row>
    <row r="68" spans="2:8" ht="18">
      <c r="B68">
        <v>78652.91</v>
      </c>
      <c r="C68">
        <v>18875.93</v>
      </c>
      <c r="D68">
        <v>69278.82</v>
      </c>
      <c r="H68" s="1"/>
    </row>
    <row r="69" spans="2:8" ht="18">
      <c r="B69">
        <v>78652.91</v>
      </c>
      <c r="C69">
        <v>18875.93</v>
      </c>
      <c r="D69">
        <v>86032.28</v>
      </c>
      <c r="H69" s="1"/>
    </row>
    <row r="70" spans="2:8" ht="18">
      <c r="B70">
        <v>78799.53</v>
      </c>
      <c r="C70">
        <v>18729.31</v>
      </c>
      <c r="D70">
        <v>76124.97</v>
      </c>
      <c r="H70" s="1"/>
    </row>
    <row r="71" spans="2:8" ht="18">
      <c r="B71">
        <v>78553.55</v>
      </c>
      <c r="C71">
        <v>18975.29</v>
      </c>
      <c r="D71">
        <v>92225.35</v>
      </c>
      <c r="H71" s="1"/>
    </row>
    <row r="72" spans="2:8" ht="18">
      <c r="B72">
        <f>SUM(B60:B71)</f>
        <v>941571.3100000002</v>
      </c>
      <c r="C72">
        <f>SUM(C60:C71)</f>
        <v>228774.77</v>
      </c>
      <c r="D72">
        <f>SUM(D60:D71)</f>
        <v>941533.7200000001</v>
      </c>
      <c r="H72" s="1"/>
    </row>
    <row r="73" spans="2:8" ht="18">
      <c r="B73">
        <f>B72+C72</f>
        <v>1170346.08</v>
      </c>
      <c r="C73">
        <f>C72+D72</f>
        <v>1170308.49</v>
      </c>
      <c r="D73">
        <f>B73-C73</f>
        <v>37.59000000008382</v>
      </c>
      <c r="H73" s="1"/>
    </row>
    <row r="74" spans="2:8" ht="18">
      <c r="B74" t="s">
        <v>46</v>
      </c>
      <c r="H74" s="1"/>
    </row>
    <row r="75" spans="2:8" ht="18">
      <c r="B75">
        <v>67844.28</v>
      </c>
      <c r="C75">
        <v>18346.19</v>
      </c>
      <c r="D75">
        <v>30026.84</v>
      </c>
      <c r="H75" s="1"/>
    </row>
    <row r="76" spans="2:8" ht="18">
      <c r="B76">
        <v>67679.65</v>
      </c>
      <c r="C76">
        <v>18510.82</v>
      </c>
      <c r="D76">
        <v>47849.03</v>
      </c>
      <c r="H76" s="1"/>
    </row>
    <row r="77" spans="2:8" ht="18">
      <c r="B77">
        <v>69006.83</v>
      </c>
      <c r="C77">
        <v>17183.63</v>
      </c>
      <c r="D77">
        <v>76684.63</v>
      </c>
      <c r="H77" s="1"/>
    </row>
    <row r="78" spans="2:8" ht="18">
      <c r="B78">
        <v>68920.29</v>
      </c>
      <c r="C78">
        <v>17270.18</v>
      </c>
      <c r="D78">
        <v>63934.4</v>
      </c>
      <c r="H78" s="1"/>
    </row>
    <row r="79" spans="2:8" ht="18">
      <c r="B79">
        <v>68571.4</v>
      </c>
      <c r="C79">
        <v>17619.05</v>
      </c>
      <c r="D79">
        <v>73234.83</v>
      </c>
      <c r="H79" s="1"/>
    </row>
    <row r="80" spans="2:8" ht="18">
      <c r="B80">
        <v>68731.4</v>
      </c>
      <c r="C80">
        <v>17459.06</v>
      </c>
      <c r="D80">
        <v>61801.23</v>
      </c>
      <c r="H80" s="1"/>
    </row>
    <row r="81" spans="2:8" ht="18">
      <c r="B81">
        <v>68757.28</v>
      </c>
      <c r="C81">
        <v>14733.19</v>
      </c>
      <c r="D81">
        <v>81394.25</v>
      </c>
      <c r="H81" s="1"/>
    </row>
    <row r="82" spans="2:8" ht="18">
      <c r="B82">
        <f>SUM(B75:B81)</f>
        <v>479511.13</v>
      </c>
      <c r="C82">
        <f>SUM(C75:C81)</f>
        <v>121122.12000000001</v>
      </c>
      <c r="D82">
        <f>SUM(D75:D81)</f>
        <v>434925.20999999996</v>
      </c>
      <c r="H82" s="1"/>
    </row>
    <row r="83" spans="2:8" ht="18">
      <c r="B83">
        <f>B82+C82</f>
        <v>600633.25</v>
      </c>
      <c r="C83">
        <f>C82+D82</f>
        <v>556047.33</v>
      </c>
      <c r="D83">
        <f>B83-C83</f>
        <v>44585.92000000004</v>
      </c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  <row r="89" ht="18">
      <c r="H89" s="1"/>
    </row>
    <row r="90" ht="18">
      <c r="H90" s="1"/>
    </row>
    <row r="91" ht="18">
      <c r="H91" s="1"/>
    </row>
  </sheetData>
  <sheetProtection/>
  <printOptions/>
  <pageMargins left="0.19" right="0.19" top="0.2" bottom="0.19" header="0.2" footer="0.19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B1:M38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19.00390625" style="0" customWidth="1"/>
    <col min="4" max="4" width="15.125" style="0" customWidth="1"/>
    <col min="6" max="6" width="14.875" style="0" customWidth="1"/>
    <col min="7" max="7" width="8.875" style="0" customWidth="1"/>
    <col min="8" max="8" width="9.25390625" style="0" customWidth="1"/>
    <col min="9" max="9" width="13.75390625" style="0" customWidth="1"/>
    <col min="10" max="10" width="12.00390625" style="0" customWidth="1"/>
    <col min="11" max="11" width="12.37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258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-1962.23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4143.72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1365.6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ROUND((D11*14.9%),2)</f>
        <v>203.47</v>
      </c>
      <c r="E12" s="1" t="s">
        <v>0</v>
      </c>
      <c r="G12" s="1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 t="s">
        <v>68</v>
      </c>
      <c r="E14" s="1"/>
      <c r="F14" s="1"/>
      <c r="G14" s="1"/>
      <c r="H14" s="1"/>
      <c r="I14" s="2"/>
      <c r="M14" s="2"/>
    </row>
    <row r="15" spans="2:11" ht="18">
      <c r="B15" s="1" t="s">
        <v>62</v>
      </c>
      <c r="G15" s="1"/>
      <c r="H15" s="1"/>
      <c r="I15" s="2"/>
      <c r="J15" s="2"/>
      <c r="K15" s="2"/>
    </row>
    <row r="16" spans="2:11" ht="18">
      <c r="B16" s="1" t="s">
        <v>84</v>
      </c>
      <c r="D16" s="1">
        <f>ROUND((D9*74.6%),2)</f>
        <v>3091.22</v>
      </c>
      <c r="E16" s="1" t="s">
        <v>0</v>
      </c>
      <c r="F16" s="1"/>
      <c r="G16" s="1"/>
      <c r="H16" s="1"/>
      <c r="I16" s="2"/>
      <c r="J16" s="2"/>
      <c r="K16" s="2"/>
    </row>
    <row r="17" spans="2:7" ht="18">
      <c r="B17" s="1" t="s">
        <v>67</v>
      </c>
      <c r="C17" s="1"/>
      <c r="G17" s="1"/>
    </row>
    <row r="18" spans="2:7" ht="18">
      <c r="B18" s="1" t="s">
        <v>64</v>
      </c>
      <c r="D18" s="1">
        <f>ROUND((D9*23.8%),2)</f>
        <v>986.21</v>
      </c>
      <c r="E18" s="1" t="s">
        <v>0</v>
      </c>
      <c r="F18" s="1"/>
      <c r="G18" s="1"/>
    </row>
    <row r="19" spans="2:11" ht="18">
      <c r="B19" s="1" t="s">
        <v>65</v>
      </c>
      <c r="D19" s="1">
        <f>ROUND((D9*0%),2)</f>
        <v>0</v>
      </c>
      <c r="E19" s="1" t="s">
        <v>0</v>
      </c>
      <c r="F19" s="1"/>
      <c r="G19" s="1"/>
      <c r="H19" s="1"/>
      <c r="I19" s="2"/>
      <c r="J19" s="2"/>
      <c r="K19" s="2"/>
    </row>
    <row r="20" spans="2:11" ht="18">
      <c r="B20" s="1"/>
      <c r="D20" s="1"/>
      <c r="E20" s="1"/>
      <c r="F20" s="1"/>
      <c r="G20" s="1"/>
      <c r="H20" s="1"/>
      <c r="I20" s="2"/>
      <c r="J20" s="2"/>
      <c r="K20" s="2"/>
    </row>
    <row r="21" spans="8:12" ht="18">
      <c r="H21" s="1"/>
      <c r="L21" s="2"/>
    </row>
    <row r="22" spans="2:11" ht="18">
      <c r="B22" s="1" t="s">
        <v>61</v>
      </c>
      <c r="F22" s="1"/>
      <c r="H22" s="1"/>
      <c r="I22" s="2"/>
      <c r="J22" s="2"/>
      <c r="K22" s="2"/>
    </row>
    <row r="23" spans="2:5" ht="18">
      <c r="B23" s="1" t="s">
        <v>176</v>
      </c>
      <c r="D23" s="1">
        <f>D7+D11-D16</f>
        <v>-3687.85</v>
      </c>
      <c r="E23" s="1" t="s">
        <v>0</v>
      </c>
    </row>
    <row r="24" ht="18">
      <c r="B24" s="1"/>
    </row>
    <row r="25" ht="18">
      <c r="B25" s="1" t="s">
        <v>48</v>
      </c>
    </row>
    <row r="26" spans="2:6" ht="18">
      <c r="B26" s="1" t="s">
        <v>176</v>
      </c>
      <c r="D26" s="1">
        <v>5480.86</v>
      </c>
      <c r="E26" s="1" t="s">
        <v>0</v>
      </c>
      <c r="F26" s="1"/>
    </row>
    <row r="27" ht="18">
      <c r="B27" s="1"/>
    </row>
    <row r="28" spans="2:8" ht="18">
      <c r="B28" s="1"/>
      <c r="D28" s="1"/>
      <c r="E28" s="1"/>
      <c r="F28" s="1"/>
      <c r="H28" s="2"/>
    </row>
    <row r="29" ht="18">
      <c r="B29" s="1"/>
    </row>
    <row r="30" spans="2:6" ht="18">
      <c r="B30" s="1"/>
      <c r="D30" s="1"/>
      <c r="E30" s="1"/>
      <c r="F30" s="1"/>
    </row>
    <row r="31" spans="2:6" ht="18">
      <c r="B31" s="1"/>
      <c r="D31" s="1"/>
      <c r="E31" s="1"/>
      <c r="F31" s="1"/>
    </row>
    <row r="32" ht="18">
      <c r="B32" s="1"/>
    </row>
    <row r="33" ht="18">
      <c r="B33" s="1"/>
    </row>
    <row r="34" spans="2:6" ht="18">
      <c r="B34" s="1"/>
      <c r="D34" s="1"/>
      <c r="E34" s="1"/>
      <c r="F34" s="1"/>
    </row>
    <row r="36" ht="12.75">
      <c r="B36" t="s">
        <v>57</v>
      </c>
    </row>
    <row r="38" ht="12.75">
      <c r="B38" t="s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E1">
      <selection activeCell="H1" sqref="H1:N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7" width="17.75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  <col min="12" max="12" width="12.25390625" style="0" customWidth="1"/>
    <col min="13" max="13" width="10.7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2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  <c r="L2" s="2"/>
    </row>
    <row r="3" spans="2:12" ht="18">
      <c r="B3" s="1" t="s">
        <v>259</v>
      </c>
      <c r="C3" s="1"/>
      <c r="D3" s="1"/>
      <c r="E3" s="1"/>
      <c r="F3" s="1"/>
      <c r="G3" s="1"/>
      <c r="H3" s="15"/>
      <c r="I3" s="2"/>
      <c r="J3" s="2"/>
      <c r="K3" s="2"/>
      <c r="L3" s="2"/>
    </row>
    <row r="4" spans="2:12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  <c r="L4" s="2"/>
    </row>
    <row r="5" spans="2:12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  <c r="L5" s="2"/>
    </row>
    <row r="6" spans="2:12" ht="20.25">
      <c r="B6" s="7"/>
      <c r="C6" s="1"/>
      <c r="D6" s="1"/>
      <c r="E6" s="1"/>
      <c r="F6" s="1"/>
      <c r="G6" s="1"/>
      <c r="H6" s="15"/>
      <c r="I6" s="2"/>
      <c r="J6" s="2"/>
      <c r="K6" s="2"/>
      <c r="L6" s="2"/>
    </row>
    <row r="7" spans="2:12" ht="18">
      <c r="B7" s="1" t="s">
        <v>88</v>
      </c>
      <c r="C7" s="1"/>
      <c r="D7" s="1">
        <v>16199.97</v>
      </c>
      <c r="E7" s="1" t="s">
        <v>0</v>
      </c>
      <c r="F7" s="1"/>
      <c r="G7" s="1"/>
      <c r="H7" s="15"/>
      <c r="I7" s="2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  <c r="L8" s="2"/>
    </row>
    <row r="9" spans="2:12" ht="18">
      <c r="B9" s="1" t="s">
        <v>83</v>
      </c>
      <c r="C9" s="1"/>
      <c r="D9" s="1">
        <v>195881.74</v>
      </c>
      <c r="E9" s="1" t="s">
        <v>0</v>
      </c>
      <c r="F9" s="1"/>
      <c r="G9" s="1"/>
      <c r="H9" s="2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  <c r="L10" s="2"/>
    </row>
    <row r="11" spans="2:12" ht="18">
      <c r="B11" s="1" t="s">
        <v>83</v>
      </c>
      <c r="C11" s="1"/>
      <c r="D11" s="1">
        <v>191852.06</v>
      </c>
      <c r="E11" s="1" t="s">
        <v>0</v>
      </c>
      <c r="F11" s="1"/>
      <c r="G11" s="1"/>
      <c r="H11" s="2"/>
      <c r="I11" s="2"/>
      <c r="K11" s="2"/>
      <c r="L11" s="2"/>
    </row>
    <row r="12" spans="2:12" ht="18">
      <c r="B12" s="1" t="s">
        <v>69</v>
      </c>
      <c r="D12" s="1">
        <f>ROUND((D11*14.3%),2)</f>
        <v>27434.84</v>
      </c>
      <c r="E12" s="1" t="s">
        <v>0</v>
      </c>
      <c r="F12" s="1"/>
      <c r="G12" s="1"/>
      <c r="I12" s="2"/>
      <c r="K12" s="2"/>
      <c r="L12" s="9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11" ht="18">
      <c r="B14" s="1" t="s">
        <v>19</v>
      </c>
      <c r="D14" s="1"/>
      <c r="E14" s="1"/>
      <c r="F14" s="1"/>
      <c r="G14" s="1"/>
      <c r="H14" s="2"/>
      <c r="I14" s="2"/>
      <c r="J14" s="2"/>
      <c r="K14" s="2"/>
    </row>
    <row r="15" spans="2:11" ht="18">
      <c r="B15" s="1" t="s">
        <v>62</v>
      </c>
      <c r="F15" s="1"/>
      <c r="G15" s="1"/>
      <c r="H15" s="1"/>
      <c r="K15" s="2"/>
    </row>
    <row r="16" spans="2:12" ht="18">
      <c r="B16" s="1" t="s">
        <v>84</v>
      </c>
      <c r="D16" s="1">
        <f>ROUND((D9*79.6%),2)</f>
        <v>155921.87</v>
      </c>
      <c r="E16" s="1" t="s">
        <v>0</v>
      </c>
      <c r="F16" s="1"/>
      <c r="G16" s="1"/>
      <c r="H16" s="1"/>
      <c r="I16" s="1"/>
      <c r="J16" s="1"/>
      <c r="K16" s="2"/>
      <c r="L16" s="2"/>
    </row>
    <row r="17" spans="2:12" ht="18">
      <c r="B17" s="1" t="s">
        <v>67</v>
      </c>
      <c r="C17" s="1"/>
      <c r="H17" s="2"/>
      <c r="I17" s="2"/>
      <c r="J17" s="2"/>
      <c r="K17" s="2"/>
      <c r="L17" s="2"/>
    </row>
    <row r="18" spans="2:12" ht="18">
      <c r="B18" s="1" t="s">
        <v>64</v>
      </c>
      <c r="D18" s="1">
        <f>ROUND((D9*9.7%),2)</f>
        <v>19000.53</v>
      </c>
      <c r="E18" s="1" t="s">
        <v>0</v>
      </c>
      <c r="F18" s="1"/>
      <c r="G18" s="1"/>
      <c r="H18" s="1"/>
      <c r="K18" s="2"/>
      <c r="L18" s="2"/>
    </row>
    <row r="19" spans="2:12" ht="18">
      <c r="B19" s="1" t="s">
        <v>65</v>
      </c>
      <c r="D19" s="1">
        <f>ROUND((D9*5.9%),2)</f>
        <v>11557.02</v>
      </c>
      <c r="E19" s="1" t="s">
        <v>0</v>
      </c>
      <c r="F19" s="1"/>
      <c r="G19" s="1"/>
      <c r="H19" s="1"/>
      <c r="I19" s="1"/>
      <c r="J19" s="1"/>
      <c r="K19" s="2"/>
      <c r="L19" s="2"/>
    </row>
    <row r="20" spans="2:12" ht="18">
      <c r="B20" s="1" t="s">
        <v>115</v>
      </c>
      <c r="D20" s="1">
        <v>1800</v>
      </c>
      <c r="E20" s="1" t="s">
        <v>0</v>
      </c>
      <c r="F20" s="1"/>
      <c r="G20" s="1"/>
      <c r="H20" s="1"/>
      <c r="I20" s="1"/>
      <c r="J20" s="1"/>
      <c r="K20" s="2"/>
      <c r="L20" s="2"/>
    </row>
    <row r="21" spans="2:10" ht="18">
      <c r="B21" s="1" t="s">
        <v>319</v>
      </c>
      <c r="D21" s="1">
        <v>4000</v>
      </c>
      <c r="E21" s="1" t="s">
        <v>0</v>
      </c>
      <c r="H21" s="1"/>
      <c r="I21" s="1"/>
      <c r="J21" s="1"/>
    </row>
    <row r="22" spans="2:10" ht="18">
      <c r="B22" s="1"/>
      <c r="D22" s="1"/>
      <c r="E22" s="1"/>
      <c r="F22" s="1"/>
      <c r="G22" s="1"/>
      <c r="H22" s="1"/>
      <c r="I22" s="1"/>
      <c r="J22" s="1"/>
    </row>
    <row r="23" spans="2:10" ht="18">
      <c r="B23" s="1"/>
      <c r="C23" s="1"/>
      <c r="D23" s="1"/>
      <c r="E23" s="1"/>
      <c r="F23" s="1"/>
      <c r="G23" s="1"/>
      <c r="J23" s="1"/>
    </row>
    <row r="24" spans="2:10" ht="18">
      <c r="B24" s="1"/>
      <c r="C24" s="1"/>
      <c r="D24" s="1"/>
      <c r="E24" s="1"/>
      <c r="J24" s="1"/>
    </row>
    <row r="25" spans="2:12" ht="18">
      <c r="B25" s="1" t="s">
        <v>30</v>
      </c>
      <c r="C25" s="1"/>
      <c r="D25" s="1">
        <f>D16+D20+D21+D22</f>
        <v>161721.87</v>
      </c>
      <c r="E25" s="1" t="s">
        <v>0</v>
      </c>
      <c r="F25" s="1"/>
      <c r="G25" s="1"/>
      <c r="J25" s="1"/>
      <c r="L25" s="2"/>
    </row>
    <row r="26" spans="6:7" ht="18">
      <c r="F26" s="1"/>
      <c r="G26" s="1"/>
    </row>
    <row r="27" spans="1:7" ht="18">
      <c r="A27" s="1"/>
      <c r="B27" s="1" t="s">
        <v>61</v>
      </c>
      <c r="F27" s="1"/>
      <c r="G27" s="1"/>
    </row>
    <row r="28" spans="1:13" ht="18">
      <c r="A28" s="1"/>
      <c r="B28" s="1" t="s">
        <v>176</v>
      </c>
      <c r="D28" s="1">
        <f>D7+D11-D25</f>
        <v>46330.16</v>
      </c>
      <c r="E28" s="1" t="s">
        <v>0</v>
      </c>
      <c r="F28" s="1"/>
      <c r="G28" s="1"/>
      <c r="M28" s="1"/>
    </row>
    <row r="29" spans="1:7" ht="18">
      <c r="A29" s="1"/>
      <c r="B29" s="1"/>
      <c r="F29" s="1"/>
      <c r="G29" s="1"/>
    </row>
    <row r="30" spans="1:7" ht="18">
      <c r="A30" s="1"/>
      <c r="B30" s="1" t="s">
        <v>48</v>
      </c>
      <c r="F30" s="1"/>
      <c r="G30" s="1"/>
    </row>
    <row r="31" spans="2:5" ht="18">
      <c r="B31" s="1" t="s">
        <v>176</v>
      </c>
      <c r="D31" s="1">
        <v>23297.17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sheetProtection/>
  <printOptions/>
  <pageMargins left="0.22" right="0.19" top="0.29" bottom="0.32" header="0.2" footer="0.19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B1">
      <selection activeCell="G1" sqref="G1:K16384"/>
    </sheetView>
  </sheetViews>
  <sheetFormatPr defaultColWidth="9.00390625" defaultRowHeight="12.75"/>
  <cols>
    <col min="1" max="1" width="6.00390625" style="0" customWidth="1"/>
    <col min="2" max="2" width="22.75390625" style="0" customWidth="1"/>
    <col min="3" max="3" width="19.75390625" style="0" customWidth="1"/>
    <col min="4" max="4" width="18.125" style="0" customWidth="1"/>
    <col min="5" max="5" width="11.625" style="0" customWidth="1"/>
    <col min="6" max="6" width="16.125" style="0" customWidth="1"/>
    <col min="7" max="7" width="9.875" style="0" customWidth="1"/>
    <col min="8" max="9" width="12.375" style="0" customWidth="1"/>
    <col min="10" max="10" width="14.25390625" style="0" customWidth="1"/>
    <col min="11" max="11" width="11.25390625" style="0" customWidth="1"/>
    <col min="13" max="13" width="14.00390625" style="0" customWidth="1"/>
  </cols>
  <sheetData>
    <row r="1" spans="2:7" ht="18">
      <c r="B1" s="1" t="s">
        <v>63</v>
      </c>
      <c r="C1" s="1"/>
      <c r="D1" s="1"/>
      <c r="G1" s="2"/>
    </row>
    <row r="2" spans="2:10" ht="18">
      <c r="B2" s="1" t="s">
        <v>260</v>
      </c>
      <c r="C2" s="1"/>
      <c r="D2" s="1"/>
      <c r="G2" s="15"/>
      <c r="H2" s="2"/>
      <c r="I2" s="2"/>
      <c r="J2" s="2"/>
    </row>
    <row r="3" spans="2:10" ht="18">
      <c r="B3" s="1" t="s">
        <v>32</v>
      </c>
      <c r="C3" s="1"/>
      <c r="D3" s="1"/>
      <c r="G3" s="15"/>
      <c r="H3" s="2"/>
      <c r="I3" s="2"/>
      <c r="J3" s="2"/>
    </row>
    <row r="4" spans="2:10" ht="18">
      <c r="B4" s="1" t="s">
        <v>33</v>
      </c>
      <c r="C4" s="1"/>
      <c r="D4" s="1"/>
      <c r="E4" s="1"/>
      <c r="F4" s="1"/>
      <c r="G4" s="15"/>
      <c r="H4" s="2"/>
      <c r="I4" s="2"/>
      <c r="J4" s="2"/>
    </row>
    <row r="5" spans="2:10" ht="18">
      <c r="B5" s="1"/>
      <c r="C5" s="1"/>
      <c r="D5" s="1"/>
      <c r="E5" s="1"/>
      <c r="F5" s="1"/>
      <c r="G5" s="15"/>
      <c r="H5" s="2"/>
      <c r="I5" s="2"/>
      <c r="J5" s="2"/>
    </row>
    <row r="6" spans="2:10" ht="18">
      <c r="B6" s="1" t="s">
        <v>88</v>
      </c>
      <c r="C6" s="1"/>
      <c r="D6" s="1">
        <v>58568.04</v>
      </c>
      <c r="E6" s="1" t="s">
        <v>0</v>
      </c>
      <c r="F6" s="1"/>
      <c r="G6" s="15"/>
      <c r="H6" s="2"/>
      <c r="I6" s="2"/>
      <c r="J6" s="2"/>
    </row>
    <row r="7" spans="2:10" ht="18">
      <c r="B7" s="1" t="s">
        <v>34</v>
      </c>
      <c r="C7" s="1"/>
      <c r="D7" s="1"/>
      <c r="E7" s="1"/>
      <c r="F7" s="1"/>
      <c r="G7" s="15"/>
      <c r="H7" s="2"/>
      <c r="I7" s="2"/>
      <c r="J7" s="2"/>
    </row>
    <row r="8" spans="2:10" ht="18">
      <c r="B8" s="1" t="s">
        <v>83</v>
      </c>
      <c r="C8" s="1"/>
      <c r="D8" s="1">
        <v>2236749.03</v>
      </c>
      <c r="E8" s="1" t="s">
        <v>0</v>
      </c>
      <c r="F8" s="1"/>
      <c r="G8" s="2"/>
      <c r="H8" s="2"/>
      <c r="I8" s="2"/>
      <c r="J8" s="2"/>
    </row>
    <row r="9" spans="2:10" ht="18">
      <c r="B9" s="1" t="s">
        <v>36</v>
      </c>
      <c r="C9" s="1"/>
      <c r="D9" s="1"/>
      <c r="E9" s="1"/>
      <c r="F9" s="1"/>
      <c r="G9" s="2"/>
      <c r="H9" s="2"/>
      <c r="I9" s="2"/>
      <c r="J9" s="2"/>
    </row>
    <row r="10" spans="2:10" ht="18">
      <c r="B10" s="1" t="s">
        <v>83</v>
      </c>
      <c r="C10" s="1"/>
      <c r="D10" s="1">
        <v>2251352.85</v>
      </c>
      <c r="E10" s="1" t="s">
        <v>0</v>
      </c>
      <c r="F10" s="1"/>
      <c r="G10" s="2"/>
      <c r="H10" s="2"/>
      <c r="I10" s="2"/>
      <c r="J10" s="2"/>
    </row>
    <row r="11" spans="2:10" ht="18">
      <c r="B11" s="1" t="s">
        <v>69</v>
      </c>
      <c r="D11" s="1">
        <f>ROUND((D10*9.1%),2)</f>
        <v>204873.11</v>
      </c>
      <c r="E11" s="1" t="s">
        <v>0</v>
      </c>
      <c r="G11" s="2"/>
      <c r="H11" s="2"/>
      <c r="I11" s="2"/>
      <c r="J11" s="2"/>
    </row>
    <row r="12" spans="2:11" ht="18">
      <c r="B12" s="1"/>
      <c r="C12" s="1"/>
      <c r="D12" s="1"/>
      <c r="E12" s="1"/>
      <c r="F12" s="1"/>
      <c r="H12" s="2"/>
      <c r="I12" s="2"/>
      <c r="J12" s="2"/>
      <c r="K12" s="2"/>
    </row>
    <row r="13" spans="2:11" ht="18">
      <c r="B13" s="1" t="s">
        <v>19</v>
      </c>
      <c r="D13" s="1"/>
      <c r="E13" s="1"/>
      <c r="F13" s="1"/>
      <c r="G13" s="2"/>
      <c r="H13" s="2"/>
      <c r="I13" s="2"/>
      <c r="J13" s="2"/>
      <c r="K13" s="2"/>
    </row>
    <row r="14" spans="2:11" ht="18">
      <c r="B14" s="1" t="s">
        <v>62</v>
      </c>
      <c r="G14" s="1"/>
      <c r="H14" s="2"/>
      <c r="I14" s="2"/>
      <c r="J14" s="2"/>
      <c r="K14" s="2"/>
    </row>
    <row r="15" spans="2:10" ht="18">
      <c r="B15" s="1" t="s">
        <v>84</v>
      </c>
      <c r="D15" s="1">
        <f>ROUND((D8*90.9%),2)</f>
        <v>2033204.87</v>
      </c>
      <c r="E15" s="1" t="s">
        <v>0</v>
      </c>
      <c r="F15" s="1"/>
      <c r="G15" s="1"/>
      <c r="H15" s="2"/>
      <c r="I15" s="2"/>
      <c r="J15" s="2"/>
    </row>
    <row r="16" spans="2:10" ht="18">
      <c r="B16" s="1" t="s">
        <v>67</v>
      </c>
      <c r="C16" s="1"/>
      <c r="G16" s="1"/>
      <c r="H16" s="2"/>
      <c r="I16" s="2"/>
      <c r="J16" s="2"/>
    </row>
    <row r="17" spans="2:10" ht="18">
      <c r="B17" s="1" t="s">
        <v>64</v>
      </c>
      <c r="D17" s="1">
        <f>ROUND((D8*6%),2)</f>
        <v>134204.94</v>
      </c>
      <c r="E17" s="1" t="s">
        <v>0</v>
      </c>
      <c r="F17" s="10"/>
      <c r="G17" s="1"/>
      <c r="H17" s="2"/>
      <c r="I17" s="2"/>
      <c r="J17" s="2"/>
    </row>
    <row r="18" spans="2:10" ht="18">
      <c r="B18" s="1" t="s">
        <v>65</v>
      </c>
      <c r="D18" s="1">
        <f>ROUND((D8*3.6%),2)</f>
        <v>80522.97</v>
      </c>
      <c r="E18" s="1" t="s">
        <v>0</v>
      </c>
      <c r="F18" s="10"/>
      <c r="H18" s="2"/>
      <c r="I18" s="2"/>
      <c r="J18" s="2"/>
    </row>
    <row r="19" spans="2:10" ht="18">
      <c r="B19" s="1" t="s">
        <v>66</v>
      </c>
      <c r="C19" s="1"/>
      <c r="D19" s="1">
        <f>ROUND((D8*22.6%),2)</f>
        <v>505505.28</v>
      </c>
      <c r="E19" s="1" t="s">
        <v>0</v>
      </c>
      <c r="F19" s="10"/>
      <c r="H19" s="2"/>
      <c r="I19" s="2"/>
      <c r="J19" s="2"/>
    </row>
    <row r="20" spans="2:10" ht="18">
      <c r="B20" s="1" t="s">
        <v>21</v>
      </c>
      <c r="C20" s="1"/>
      <c r="D20" s="1">
        <v>19000</v>
      </c>
      <c r="E20" s="1" t="s">
        <v>0</v>
      </c>
      <c r="F20" s="1"/>
      <c r="H20" s="2"/>
      <c r="I20" s="2"/>
      <c r="J20" s="2"/>
    </row>
    <row r="21" spans="2:9" ht="18">
      <c r="B21" s="1" t="s">
        <v>109</v>
      </c>
      <c r="C21" s="1"/>
      <c r="D21" s="1">
        <v>1800</v>
      </c>
      <c r="E21" s="1" t="s">
        <v>0</v>
      </c>
      <c r="G21" s="1"/>
      <c r="H21" s="1"/>
      <c r="I21" s="1"/>
    </row>
    <row r="22" spans="2:9" ht="18">
      <c r="B22" s="1" t="s">
        <v>3</v>
      </c>
      <c r="C22" s="1"/>
      <c r="D22" s="1">
        <v>35000</v>
      </c>
      <c r="E22" s="1" t="s">
        <v>0</v>
      </c>
      <c r="G22" s="1"/>
      <c r="H22" s="1"/>
      <c r="I22" s="1"/>
    </row>
    <row r="23" spans="2:9" ht="18">
      <c r="B23" s="1" t="s">
        <v>24</v>
      </c>
      <c r="C23" s="1"/>
      <c r="D23" s="1">
        <v>1350</v>
      </c>
      <c r="E23" s="1" t="s">
        <v>0</v>
      </c>
      <c r="I23" s="1"/>
    </row>
    <row r="24" spans="2:9" ht="18">
      <c r="B24" s="1" t="s">
        <v>138</v>
      </c>
      <c r="C24" s="1"/>
      <c r="D24" s="1">
        <v>37500</v>
      </c>
      <c r="E24" s="1" t="s">
        <v>0</v>
      </c>
      <c r="I24" s="1"/>
    </row>
    <row r="25" spans="2:9" ht="18">
      <c r="B25" s="1" t="s">
        <v>3</v>
      </c>
      <c r="C25" s="1"/>
      <c r="D25" s="1">
        <v>50000</v>
      </c>
      <c r="E25" s="1" t="s">
        <v>0</v>
      </c>
      <c r="I25" s="1"/>
    </row>
    <row r="26" spans="2:9" ht="18">
      <c r="B26" s="1" t="s">
        <v>333</v>
      </c>
      <c r="C26" s="1"/>
      <c r="D26" s="1">
        <v>1100</v>
      </c>
      <c r="E26" s="1" t="s">
        <v>0</v>
      </c>
      <c r="I26" s="1"/>
    </row>
    <row r="27" spans="2:9" ht="18">
      <c r="B27" s="1" t="s">
        <v>3</v>
      </c>
      <c r="C27" s="1"/>
      <c r="D27" s="1">
        <v>40000</v>
      </c>
      <c r="E27" s="1" t="s">
        <v>0</v>
      </c>
      <c r="I27" s="1"/>
    </row>
    <row r="28" spans="2:6" ht="18">
      <c r="B28" s="1" t="s">
        <v>47</v>
      </c>
      <c r="D28" s="1">
        <f>D15+D20+D21+D22+D23+D24+D25+D26+D27</f>
        <v>2218954.87</v>
      </c>
      <c r="E28" s="1" t="s">
        <v>0</v>
      </c>
      <c r="F28" s="1"/>
    </row>
    <row r="29" ht="18">
      <c r="F29" s="1"/>
    </row>
    <row r="30" spans="2:6" ht="18">
      <c r="B30" s="1" t="s">
        <v>61</v>
      </c>
      <c r="F30" s="1"/>
    </row>
    <row r="31" spans="2:6" ht="18">
      <c r="B31" s="1" t="s">
        <v>176</v>
      </c>
      <c r="D31" s="1">
        <f>D6+D10-D28</f>
        <v>90966.02000000002</v>
      </c>
      <c r="E31" s="1" t="s">
        <v>0</v>
      </c>
      <c r="F31" s="1"/>
    </row>
    <row r="32" spans="2:6" ht="18">
      <c r="B32" s="1"/>
      <c r="F32" s="1"/>
    </row>
    <row r="33" spans="2:6" ht="18">
      <c r="B33" s="1" t="s">
        <v>48</v>
      </c>
      <c r="F33" s="1"/>
    </row>
    <row r="34" spans="2:6" ht="18">
      <c r="B34" s="1" t="s">
        <v>176</v>
      </c>
      <c r="D34" s="1">
        <v>168689.22</v>
      </c>
      <c r="E34" s="1" t="s">
        <v>0</v>
      </c>
      <c r="F34" s="1"/>
    </row>
    <row r="35" spans="2:6" ht="18">
      <c r="B35" t="s">
        <v>57</v>
      </c>
      <c r="D35" s="1"/>
      <c r="E35" s="1"/>
      <c r="F35" s="1"/>
    </row>
    <row r="36" spans="4:6" ht="18">
      <c r="D36" s="1"/>
      <c r="E36" s="1"/>
      <c r="F36" s="1"/>
    </row>
    <row r="37" spans="2:6" ht="18">
      <c r="B37" t="s">
        <v>58</v>
      </c>
      <c r="C37" s="1"/>
      <c r="D37" s="1"/>
      <c r="E37" s="1"/>
      <c r="F37" s="1"/>
    </row>
    <row r="38" spans="4:6" ht="18">
      <c r="D38" s="1"/>
      <c r="E38" s="1"/>
      <c r="F38" s="1"/>
    </row>
    <row r="39" ht="18">
      <c r="B39" s="1"/>
    </row>
    <row r="40" spans="2:6" ht="18">
      <c r="B40" s="1"/>
      <c r="D40" s="1"/>
      <c r="E40" s="1"/>
      <c r="F40" s="1"/>
    </row>
    <row r="41" ht="18">
      <c r="B41" s="1"/>
    </row>
    <row r="42" spans="2:6" ht="18">
      <c r="B42" s="1"/>
      <c r="D42" s="1"/>
      <c r="E42" s="1"/>
      <c r="F42" s="1"/>
    </row>
    <row r="58" spans="2:8" ht="18">
      <c r="B58" t="s">
        <v>17</v>
      </c>
      <c r="H58" s="1"/>
    </row>
    <row r="59" spans="2:8" ht="18">
      <c r="B59">
        <v>77870.92</v>
      </c>
      <c r="C59">
        <v>19657.92</v>
      </c>
      <c r="D59">
        <v>72575.42</v>
      </c>
      <c r="H59" s="1"/>
    </row>
    <row r="60" spans="2:8" ht="18">
      <c r="B60">
        <v>77916.71</v>
      </c>
      <c r="C60">
        <v>19612.13</v>
      </c>
      <c r="D60">
        <v>75707.4</v>
      </c>
      <c r="H60" s="1"/>
    </row>
    <row r="61" spans="2:8" ht="18">
      <c r="B61">
        <v>78080.15</v>
      </c>
      <c r="C61">
        <v>19448.69</v>
      </c>
      <c r="D61">
        <v>75246.9</v>
      </c>
      <c r="H61" s="1"/>
    </row>
    <row r="62" spans="2:8" ht="18">
      <c r="B62">
        <v>79042.53</v>
      </c>
      <c r="C62">
        <v>18486.31</v>
      </c>
      <c r="D62">
        <v>74763.3</v>
      </c>
      <c r="H62" s="1"/>
    </row>
    <row r="63" spans="2:8" ht="18">
      <c r="B63">
        <v>78387.91</v>
      </c>
      <c r="C63">
        <v>19140.93</v>
      </c>
      <c r="D63">
        <v>77323.16</v>
      </c>
      <c r="H63" s="1"/>
    </row>
    <row r="64" spans="2:8" ht="18">
      <c r="B64">
        <v>78377.37</v>
      </c>
      <c r="C64">
        <v>19151.47</v>
      </c>
      <c r="D64">
        <v>78591.79</v>
      </c>
      <c r="H64" s="1"/>
    </row>
    <row r="65" spans="2:8" ht="18">
      <c r="B65">
        <v>78583.91</v>
      </c>
      <c r="C65">
        <v>18944.93</v>
      </c>
      <c r="D65">
        <v>86469.28</v>
      </c>
      <c r="H65" s="1"/>
    </row>
    <row r="66" spans="2:8" ht="18">
      <c r="B66">
        <v>78652.91</v>
      </c>
      <c r="C66">
        <v>18875.93</v>
      </c>
      <c r="D66">
        <v>77195.05</v>
      </c>
      <c r="H66" s="1"/>
    </row>
    <row r="67" spans="2:8" ht="18">
      <c r="B67">
        <v>78652.91</v>
      </c>
      <c r="C67">
        <v>18875.93</v>
      </c>
      <c r="D67">
        <v>69278.82</v>
      </c>
      <c r="H67" s="1"/>
    </row>
    <row r="68" spans="2:8" ht="18">
      <c r="B68">
        <v>78652.91</v>
      </c>
      <c r="C68">
        <v>18875.93</v>
      </c>
      <c r="D68">
        <v>86032.28</v>
      </c>
      <c r="H68" s="1"/>
    </row>
    <row r="69" spans="2:8" ht="18">
      <c r="B69">
        <v>78799.53</v>
      </c>
      <c r="C69">
        <v>18729.31</v>
      </c>
      <c r="D69">
        <v>76124.97</v>
      </c>
      <c r="H69" s="1"/>
    </row>
    <row r="70" spans="2:8" ht="18">
      <c r="B70">
        <v>78553.55</v>
      </c>
      <c r="C70">
        <v>18975.29</v>
      </c>
      <c r="D70">
        <v>92225.35</v>
      </c>
      <c r="H70" s="1"/>
    </row>
    <row r="71" spans="2:8" ht="18">
      <c r="B71">
        <f>SUM(B59:B70)</f>
        <v>941571.3100000002</v>
      </c>
      <c r="C71">
        <f>SUM(C59:C70)</f>
        <v>228774.77</v>
      </c>
      <c r="D71">
        <f>SUM(D59:D70)</f>
        <v>941533.7200000001</v>
      </c>
      <c r="H71" s="1"/>
    </row>
    <row r="72" spans="2:8" ht="18">
      <c r="B72">
        <f>B71+C71</f>
        <v>1170346.08</v>
      </c>
      <c r="C72">
        <f>C71+D71</f>
        <v>1170308.49</v>
      </c>
      <c r="D72">
        <f>B72-C72</f>
        <v>37.59000000008382</v>
      </c>
      <c r="H72" s="1"/>
    </row>
    <row r="73" spans="2:8" ht="18">
      <c r="B73" t="s">
        <v>46</v>
      </c>
      <c r="H73" s="1"/>
    </row>
    <row r="74" spans="2:8" ht="18">
      <c r="B74">
        <v>67844.28</v>
      </c>
      <c r="C74">
        <v>18346.19</v>
      </c>
      <c r="D74">
        <v>30026.84</v>
      </c>
      <c r="H74" s="1"/>
    </row>
    <row r="75" spans="2:8" ht="18">
      <c r="B75">
        <v>67679.65</v>
      </c>
      <c r="C75">
        <v>18510.82</v>
      </c>
      <c r="D75">
        <v>47849.03</v>
      </c>
      <c r="H75" s="1"/>
    </row>
    <row r="76" spans="2:8" ht="18">
      <c r="B76">
        <v>69006.83</v>
      </c>
      <c r="C76">
        <v>17183.63</v>
      </c>
      <c r="D76">
        <v>76684.63</v>
      </c>
      <c r="H76" s="1"/>
    </row>
    <row r="77" spans="2:8" ht="18">
      <c r="B77">
        <v>68920.29</v>
      </c>
      <c r="C77">
        <v>17270.18</v>
      </c>
      <c r="D77">
        <v>63934.4</v>
      </c>
      <c r="H77" s="1"/>
    </row>
    <row r="78" spans="2:8" ht="18">
      <c r="B78">
        <v>68571.4</v>
      </c>
      <c r="C78">
        <v>17619.05</v>
      </c>
      <c r="D78">
        <v>73234.83</v>
      </c>
      <c r="H78" s="1"/>
    </row>
    <row r="79" spans="2:8" ht="18">
      <c r="B79">
        <v>68731.4</v>
      </c>
      <c r="C79">
        <v>17459.06</v>
      </c>
      <c r="D79">
        <v>61801.23</v>
      </c>
      <c r="H79" s="1"/>
    </row>
    <row r="80" spans="2:8" ht="18">
      <c r="B80">
        <v>68757.28</v>
      </c>
      <c r="C80">
        <v>14733.19</v>
      </c>
      <c r="D80">
        <v>81394.25</v>
      </c>
      <c r="H80" s="1"/>
    </row>
    <row r="81" spans="2:8" ht="18">
      <c r="B81">
        <f>SUM(B74:B80)</f>
        <v>479511.13</v>
      </c>
      <c r="C81">
        <f>SUM(C74:C80)</f>
        <v>121122.12000000001</v>
      </c>
      <c r="D81">
        <f>SUM(D74:D80)</f>
        <v>434925.20999999996</v>
      </c>
      <c r="H81" s="1"/>
    </row>
    <row r="82" spans="2:8" ht="18">
      <c r="B82">
        <f>B81+C81</f>
        <v>600633.25</v>
      </c>
      <c r="C82">
        <f>C81+D81</f>
        <v>556047.33</v>
      </c>
      <c r="D82">
        <f>B82-C82</f>
        <v>44585.92000000004</v>
      </c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  <row r="89" ht="18">
      <c r="H89" s="1"/>
    </row>
    <row r="90" ht="18">
      <c r="H90" s="1"/>
    </row>
  </sheetData>
  <sheetProtection/>
  <printOptions/>
  <pageMargins left="0.2" right="0.3" top="0.22" bottom="0.26" header="0.2" footer="0.19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2.25390625" style="0" customWidth="1"/>
    <col min="12" max="12" width="10.75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261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67597.87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341652.87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330585.81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47273.77</v>
      </c>
      <c r="E12" s="1" t="s">
        <v>0</v>
      </c>
      <c r="F12" s="1"/>
      <c r="H12" s="2"/>
      <c r="I12" s="2"/>
      <c r="J12" s="2"/>
      <c r="K12" s="9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1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ROUND((D9*79.6%),2)</f>
        <v>271955.68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33140.33</v>
      </c>
      <c r="E18" s="1" t="s">
        <v>0</v>
      </c>
      <c r="F18" s="1"/>
      <c r="H18" s="2"/>
      <c r="I18" s="2"/>
      <c r="J18" s="2"/>
      <c r="K18" s="2"/>
    </row>
    <row r="19" spans="2:11" ht="18">
      <c r="B19" s="1" t="s">
        <v>65</v>
      </c>
      <c r="D19" s="1">
        <f>ROUND((D9*5.9%),2)</f>
        <v>20157.52</v>
      </c>
      <c r="E19" s="1" t="s">
        <v>0</v>
      </c>
      <c r="F19" s="1"/>
      <c r="K19" s="2"/>
    </row>
    <row r="20" spans="2:11" ht="18">
      <c r="B20" s="1" t="s">
        <v>23</v>
      </c>
      <c r="D20" s="1">
        <v>1000</v>
      </c>
      <c r="E20" s="1" t="s">
        <v>0</v>
      </c>
      <c r="F20" s="1"/>
      <c r="K20" s="2"/>
    </row>
    <row r="21" spans="2:9" ht="18">
      <c r="B21" s="1" t="s">
        <v>60</v>
      </c>
      <c r="D21" s="1">
        <v>5000</v>
      </c>
      <c r="E21" s="1" t="s">
        <v>0</v>
      </c>
      <c r="G21" s="1"/>
      <c r="H21" s="1"/>
      <c r="I21" s="1"/>
    </row>
    <row r="22" spans="2:9" ht="18">
      <c r="B22" s="1" t="s">
        <v>109</v>
      </c>
      <c r="D22" s="1">
        <v>1000</v>
      </c>
      <c r="E22" s="1" t="s">
        <v>0</v>
      </c>
      <c r="F22" s="1"/>
      <c r="G22" s="1"/>
      <c r="H22" s="1"/>
      <c r="I22" s="1"/>
    </row>
    <row r="23" spans="2:9" ht="18">
      <c r="B23" s="1" t="s">
        <v>114</v>
      </c>
      <c r="C23" s="1"/>
      <c r="D23" s="1">
        <v>13500</v>
      </c>
      <c r="E23" s="1" t="s">
        <v>0</v>
      </c>
      <c r="F23" s="1"/>
      <c r="I23" s="1"/>
    </row>
    <row r="24" spans="2:9" ht="18">
      <c r="B24" s="1" t="s">
        <v>23</v>
      </c>
      <c r="C24" s="1"/>
      <c r="D24" s="1">
        <v>1800</v>
      </c>
      <c r="E24" s="1" t="s">
        <v>0</v>
      </c>
      <c r="I24" s="1"/>
    </row>
    <row r="25" spans="2:11" ht="18">
      <c r="B25" s="1" t="s">
        <v>30</v>
      </c>
      <c r="C25" s="1"/>
      <c r="D25" s="1">
        <f>D16+D20+D21+D22+D23+D24</f>
        <v>294255.68</v>
      </c>
      <c r="E25" s="1" t="s">
        <v>0</v>
      </c>
      <c r="F25" s="1"/>
      <c r="I25" s="1"/>
      <c r="K25" s="2"/>
    </row>
    <row r="26" ht="18">
      <c r="F26" s="1"/>
    </row>
    <row r="27" spans="2:18" s="1" customFormat="1" ht="18">
      <c r="B27" s="1" t="s">
        <v>61</v>
      </c>
      <c r="C27"/>
      <c r="D27"/>
      <c r="E27"/>
      <c r="G27"/>
      <c r="H27"/>
      <c r="I27"/>
      <c r="J27"/>
      <c r="K27"/>
      <c r="L27"/>
      <c r="M27"/>
      <c r="N27"/>
      <c r="O27"/>
      <c r="P27"/>
      <c r="Q27"/>
      <c r="R27"/>
    </row>
    <row r="28" spans="2:18" s="1" customFormat="1" ht="18">
      <c r="B28" s="1" t="s">
        <v>176</v>
      </c>
      <c r="C28"/>
      <c r="D28" s="1">
        <f>D7+D11-D25</f>
        <v>103928</v>
      </c>
      <c r="E28" s="1" t="s">
        <v>0</v>
      </c>
      <c r="G28"/>
      <c r="H28"/>
      <c r="I28"/>
      <c r="J28"/>
      <c r="K28"/>
      <c r="M28"/>
      <c r="N28"/>
      <c r="O28"/>
      <c r="P28"/>
      <c r="Q28"/>
      <c r="R28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52387.79</v>
      </c>
      <c r="E31" s="1" t="s">
        <v>0</v>
      </c>
    </row>
    <row r="32" spans="1:18" s="1" customFormat="1" ht="18">
      <c r="A32"/>
      <c r="C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33" right="0.21" top="0.27" bottom="1" header="0.25" footer="0.5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B1:M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18.625" style="0" customWidth="1"/>
    <col min="4" max="4" width="18.375" style="0" customWidth="1"/>
    <col min="6" max="6" width="17.75390625" style="0" customWidth="1"/>
    <col min="7" max="7" width="9.875" style="0" customWidth="1"/>
    <col min="8" max="8" width="9.25390625" style="0" customWidth="1"/>
    <col min="9" max="9" width="10.625" style="0" customWidth="1"/>
    <col min="10" max="10" width="14.25390625" style="0" customWidth="1"/>
    <col min="11" max="11" width="13.375" style="0" customWidth="1"/>
  </cols>
  <sheetData>
    <row r="1" ht="12.75"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144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39.27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0" ht="18">
      <c r="B9" s="1" t="s">
        <v>106</v>
      </c>
      <c r="C9" s="1"/>
      <c r="D9" s="1">
        <v>3345.6</v>
      </c>
      <c r="E9" s="1" t="s">
        <v>0</v>
      </c>
      <c r="F9" s="1"/>
      <c r="G9" s="1"/>
      <c r="H9" s="2"/>
      <c r="I9" s="2"/>
      <c r="J9" s="2"/>
    </row>
    <row r="10" spans="2:11" ht="18">
      <c r="B10" s="1" t="s">
        <v>36</v>
      </c>
      <c r="C10" s="1"/>
      <c r="D10" s="1"/>
      <c r="E10" s="1"/>
      <c r="F10" s="1"/>
      <c r="G10" s="1"/>
      <c r="H10" s="1"/>
      <c r="I10" s="1"/>
      <c r="J10" s="2"/>
      <c r="K10" s="2"/>
    </row>
    <row r="11" spans="2:11" ht="18">
      <c r="B11" s="1" t="s">
        <v>106</v>
      </c>
      <c r="C11" s="1"/>
      <c r="D11" s="1">
        <v>4627.41</v>
      </c>
      <c r="E11" s="1" t="s">
        <v>0</v>
      </c>
      <c r="F11" s="1"/>
      <c r="G11" s="1"/>
      <c r="H11" s="1"/>
      <c r="I11" s="1"/>
      <c r="J11" s="2"/>
      <c r="K11" s="2"/>
    </row>
    <row r="12" spans="2:11" ht="18">
      <c r="B12" s="1" t="s">
        <v>69</v>
      </c>
      <c r="D12" s="1">
        <f>ROUND((D11*13.6%),2)</f>
        <v>629.33</v>
      </c>
      <c r="E12" s="1" t="s">
        <v>0</v>
      </c>
      <c r="F12" s="1"/>
      <c r="G12" s="1"/>
      <c r="H12" s="1"/>
      <c r="I12" s="1"/>
      <c r="J12" s="2"/>
      <c r="K12" s="2"/>
    </row>
    <row r="13" spans="2:11" ht="18">
      <c r="B13" s="1"/>
      <c r="C13" s="1"/>
      <c r="D13" s="1"/>
      <c r="E13" s="1"/>
      <c r="F13" s="1"/>
      <c r="G13" s="1"/>
      <c r="H13" s="1"/>
      <c r="I13" s="1"/>
      <c r="J13" s="2"/>
      <c r="K13" s="2"/>
    </row>
    <row r="14" spans="2:13" ht="18">
      <c r="B14" s="1" t="s">
        <v>19</v>
      </c>
      <c r="D14" s="1"/>
      <c r="E14" s="1"/>
      <c r="F14" s="1"/>
      <c r="H14" s="1"/>
      <c r="I14" s="1"/>
      <c r="M14" s="2"/>
    </row>
    <row r="15" spans="2:11" ht="18">
      <c r="B15" s="1" t="s">
        <v>62</v>
      </c>
      <c r="F15" s="1"/>
      <c r="H15" s="1"/>
      <c r="I15" s="1"/>
      <c r="K15" s="2"/>
    </row>
    <row r="16" spans="2:11" ht="18">
      <c r="B16" s="1" t="s">
        <v>107</v>
      </c>
      <c r="D16" s="1">
        <f>ROUND((D9*79.8%),2)</f>
        <v>2669.79</v>
      </c>
      <c r="E16" s="1" t="s">
        <v>0</v>
      </c>
      <c r="F16" s="1"/>
      <c r="I16" s="1"/>
      <c r="J16" s="2"/>
      <c r="K16" s="2"/>
    </row>
    <row r="17" spans="2:11" ht="18">
      <c r="B17" s="1" t="s">
        <v>67</v>
      </c>
      <c r="C17" s="1"/>
      <c r="G17" s="1"/>
      <c r="I17" s="1"/>
      <c r="J17" s="2"/>
      <c r="K17" s="2"/>
    </row>
    <row r="18" spans="2:11" ht="18">
      <c r="B18" s="1" t="s">
        <v>64</v>
      </c>
      <c r="D18" s="1">
        <f>ROUND((D9*13.6%),2)</f>
        <v>455</v>
      </c>
      <c r="E18" s="1" t="s">
        <v>0</v>
      </c>
      <c r="F18" s="1"/>
      <c r="G18" s="1"/>
      <c r="J18" s="2"/>
      <c r="K18" s="2"/>
    </row>
    <row r="19" spans="2:11" ht="18">
      <c r="B19" s="1" t="s">
        <v>65</v>
      </c>
      <c r="D19" s="1"/>
      <c r="E19" s="1"/>
      <c r="F19" s="1"/>
      <c r="G19" s="1"/>
      <c r="H19" s="1"/>
      <c r="I19" s="1"/>
      <c r="J19" s="2"/>
      <c r="K19" s="2"/>
    </row>
    <row r="20" spans="2:11" ht="18">
      <c r="B20" s="1"/>
      <c r="D20" s="1"/>
      <c r="E20" s="1"/>
      <c r="F20" s="1"/>
      <c r="G20" s="1"/>
      <c r="H20" s="1"/>
      <c r="I20" s="1"/>
      <c r="J20" s="2"/>
      <c r="K20" s="2"/>
    </row>
    <row r="21" spans="2:11" ht="18">
      <c r="B21" s="1"/>
      <c r="C21" s="1"/>
      <c r="D21" s="1"/>
      <c r="E21" s="1"/>
      <c r="F21" s="1"/>
      <c r="G21" s="1"/>
      <c r="H21" s="1"/>
      <c r="I21" s="1"/>
      <c r="K21" s="2"/>
    </row>
    <row r="22" spans="2:11" ht="18">
      <c r="B22" s="1"/>
      <c r="D22" s="1"/>
      <c r="E22" s="1"/>
      <c r="F22" s="1"/>
      <c r="G22" s="1"/>
      <c r="H22" s="1"/>
      <c r="I22" s="1"/>
      <c r="K22" s="2"/>
    </row>
    <row r="23" spans="2:11" ht="18">
      <c r="B23" s="1" t="s">
        <v>47</v>
      </c>
      <c r="D23" s="1">
        <f>D16+D22</f>
        <v>2669.79</v>
      </c>
      <c r="E23" s="1" t="s">
        <v>0</v>
      </c>
      <c r="I23" s="1"/>
      <c r="K23" s="2"/>
    </row>
    <row r="24" spans="2:11" ht="18">
      <c r="B24" s="1"/>
      <c r="D24" s="1"/>
      <c r="E24" s="1"/>
      <c r="I24" s="1"/>
      <c r="K24" s="2"/>
    </row>
    <row r="25" spans="2:9" ht="18">
      <c r="B25" s="1" t="s">
        <v>61</v>
      </c>
      <c r="F25" s="1"/>
      <c r="I25" s="1"/>
    </row>
    <row r="26" spans="2:6" ht="18">
      <c r="B26" s="1" t="s">
        <v>105</v>
      </c>
      <c r="D26" s="1">
        <f>D7+D11-D23</f>
        <v>1996.8900000000003</v>
      </c>
      <c r="E26" s="1" t="s">
        <v>0</v>
      </c>
      <c r="F26" s="1"/>
    </row>
    <row r="27" spans="2:6" ht="18">
      <c r="B27" s="1"/>
      <c r="F27" s="1"/>
    </row>
    <row r="28" spans="2:6" ht="18">
      <c r="B28" s="1" t="s">
        <v>48</v>
      </c>
      <c r="F28" s="1"/>
    </row>
    <row r="29" spans="2:6" ht="18">
      <c r="B29" s="1" t="s">
        <v>104</v>
      </c>
      <c r="D29" s="1">
        <v>2332.18</v>
      </c>
      <c r="E29" s="1" t="s">
        <v>0</v>
      </c>
      <c r="F29" s="1"/>
    </row>
    <row r="30" spans="2:6" ht="18">
      <c r="B30" s="1"/>
      <c r="D30" s="1"/>
      <c r="E30" s="1"/>
      <c r="F30" s="1"/>
    </row>
    <row r="32" ht="12.75">
      <c r="B32" t="s">
        <v>57</v>
      </c>
    </row>
    <row r="34" ht="12.75">
      <c r="B34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B1:M38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19.00390625" style="0" customWidth="1"/>
    <col min="4" max="4" width="15.125" style="0" customWidth="1"/>
    <col min="6" max="6" width="14.875" style="0" customWidth="1"/>
    <col min="7" max="7" width="8.875" style="0" customWidth="1"/>
    <col min="8" max="8" width="9.25390625" style="0" customWidth="1"/>
    <col min="9" max="9" width="13.75390625" style="0" customWidth="1"/>
    <col min="10" max="10" width="12.00390625" style="0" customWidth="1"/>
    <col min="11" max="11" width="12.37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262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-1597.42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3063.12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1" ht="18">
      <c r="B11" s="1" t="s">
        <v>83</v>
      </c>
      <c r="C11" s="1"/>
      <c r="D11" s="1">
        <v>1910.19</v>
      </c>
      <c r="E11" s="1" t="s">
        <v>0</v>
      </c>
      <c r="F11" s="1"/>
      <c r="G11" s="1"/>
      <c r="H11" s="2"/>
      <c r="I11" s="2"/>
      <c r="J11" s="2"/>
      <c r="K11" s="2"/>
    </row>
    <row r="12" spans="2:11" ht="18">
      <c r="B12" s="1" t="s">
        <v>69</v>
      </c>
      <c r="D12" s="1">
        <f>ROUND((D11*14.9%),2)</f>
        <v>284.62</v>
      </c>
      <c r="E12" s="1" t="s">
        <v>0</v>
      </c>
      <c r="G12" s="1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 t="s">
        <v>68</v>
      </c>
      <c r="E14" s="1"/>
      <c r="F14" s="1"/>
      <c r="G14" s="1"/>
      <c r="H14" s="2"/>
      <c r="I14" s="2"/>
      <c r="J14" s="2"/>
      <c r="K14" s="2"/>
      <c r="M14" s="2"/>
    </row>
    <row r="15" spans="2:11" ht="18">
      <c r="B15" s="1" t="s">
        <v>62</v>
      </c>
      <c r="G15" s="1"/>
      <c r="H15" s="1"/>
      <c r="I15" s="2"/>
      <c r="J15" s="2"/>
      <c r="K15" s="2"/>
    </row>
    <row r="16" spans="2:11" ht="18">
      <c r="B16" s="1" t="s">
        <v>84</v>
      </c>
      <c r="D16" s="1">
        <f>ROUND((D9*74.6%),2)</f>
        <v>2285.09</v>
      </c>
      <c r="E16" s="1" t="s">
        <v>0</v>
      </c>
      <c r="F16" s="1"/>
      <c r="G16" s="1"/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11" ht="18">
      <c r="B18" s="1" t="s">
        <v>64</v>
      </c>
      <c r="D18" s="1">
        <f>ROUND((D9*23.8%),2)</f>
        <v>729.02</v>
      </c>
      <c r="E18" s="1" t="s">
        <v>0</v>
      </c>
      <c r="F18" s="1"/>
      <c r="G18" s="1"/>
      <c r="H18" s="1"/>
      <c r="I18" s="2"/>
      <c r="J18" s="2"/>
      <c r="K18" s="2"/>
    </row>
    <row r="19" spans="2:7" ht="18">
      <c r="B19" s="1" t="s">
        <v>65</v>
      </c>
      <c r="D19" s="1">
        <f>ROUND((D9*0%),2)</f>
        <v>0</v>
      </c>
      <c r="E19" s="1" t="s">
        <v>0</v>
      </c>
      <c r="F19" s="1"/>
      <c r="G19" s="1"/>
    </row>
    <row r="20" spans="2:7" ht="18">
      <c r="B20" s="1"/>
      <c r="D20" s="1"/>
      <c r="E20" s="1"/>
      <c r="F20" s="1"/>
      <c r="G20" s="1"/>
    </row>
    <row r="21" spans="8:12" ht="18">
      <c r="H21" s="1"/>
      <c r="L21" s="2"/>
    </row>
    <row r="22" spans="2:11" ht="18">
      <c r="B22" s="1" t="s">
        <v>61</v>
      </c>
      <c r="F22" s="1"/>
      <c r="H22" s="1"/>
      <c r="I22" s="2"/>
      <c r="J22" s="2"/>
      <c r="K22" s="2"/>
    </row>
    <row r="23" spans="2:5" ht="18">
      <c r="B23" s="1" t="s">
        <v>176</v>
      </c>
      <c r="D23" s="1">
        <f>D7+D11-D16</f>
        <v>-1972.3200000000002</v>
      </c>
      <c r="E23" s="1" t="s">
        <v>0</v>
      </c>
    </row>
    <row r="24" ht="18">
      <c r="B24" s="1"/>
    </row>
    <row r="25" ht="18">
      <c r="B25" s="1" t="s">
        <v>48</v>
      </c>
    </row>
    <row r="26" spans="2:6" ht="18">
      <c r="B26" s="1" t="s">
        <v>176</v>
      </c>
      <c r="D26" s="1">
        <v>4835.81</v>
      </c>
      <c r="E26" s="1" t="s">
        <v>0</v>
      </c>
      <c r="F26" s="1"/>
    </row>
    <row r="27" ht="18">
      <c r="B27" s="1"/>
    </row>
    <row r="28" spans="2:8" ht="18">
      <c r="B28" s="1"/>
      <c r="D28" s="1"/>
      <c r="E28" s="1"/>
      <c r="F28" s="1"/>
      <c r="H28" s="2"/>
    </row>
    <row r="29" ht="18">
      <c r="B29" s="1"/>
    </row>
    <row r="30" spans="2:6" ht="18">
      <c r="B30" s="1"/>
      <c r="D30" s="1"/>
      <c r="E30" s="1"/>
      <c r="F30" s="1"/>
    </row>
    <row r="31" spans="2:6" ht="18">
      <c r="B31" s="1"/>
      <c r="D31" s="1"/>
      <c r="E31" s="1"/>
      <c r="F31" s="1"/>
    </row>
    <row r="32" ht="18">
      <c r="B32" s="1"/>
    </row>
    <row r="33" ht="18">
      <c r="B33" s="1"/>
    </row>
    <row r="34" spans="2:6" ht="18">
      <c r="B34" s="1"/>
      <c r="D34" s="1"/>
      <c r="E34" s="1"/>
      <c r="F34" s="1"/>
    </row>
    <row r="36" ht="12.75">
      <c r="B36" t="s">
        <v>57</v>
      </c>
    </row>
    <row r="38" ht="12.75">
      <c r="B38" t="s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2.25390625" style="0" customWidth="1"/>
    <col min="12" max="12" width="10.75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263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7264.45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153577.53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154013.02</v>
      </c>
      <c r="E11" s="1" t="s">
        <v>0</v>
      </c>
      <c r="F11" s="1"/>
      <c r="G11" s="2"/>
      <c r="H11" s="2"/>
      <c r="I11" s="2"/>
      <c r="K11" s="2"/>
    </row>
    <row r="12" spans="2:11" ht="18">
      <c r="B12" s="1" t="s">
        <v>69</v>
      </c>
      <c r="D12" s="1">
        <f>ROUND((D11*14.3%),2)</f>
        <v>22023.86</v>
      </c>
      <c r="E12" s="1" t="s">
        <v>0</v>
      </c>
      <c r="F12" s="1"/>
      <c r="H12" s="2"/>
      <c r="I12" s="2"/>
      <c r="J12" s="2"/>
      <c r="K12" s="9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2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ROUND((D9*79.6%),2)</f>
        <v>122247.71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14897.02</v>
      </c>
      <c r="E18" s="1" t="s">
        <v>0</v>
      </c>
      <c r="F18" s="1"/>
      <c r="K18" s="2"/>
    </row>
    <row r="19" spans="2:11" ht="18">
      <c r="B19" s="1" t="s">
        <v>65</v>
      </c>
      <c r="D19" s="1">
        <f>ROUND((D9*5.9%),2)</f>
        <v>9061.07</v>
      </c>
      <c r="E19" s="1" t="s">
        <v>0</v>
      </c>
      <c r="F19" s="1"/>
      <c r="K19" s="2"/>
    </row>
    <row r="20" spans="2:11" ht="18">
      <c r="B20" s="1" t="s">
        <v>111</v>
      </c>
      <c r="D20" s="1">
        <v>1000</v>
      </c>
      <c r="E20" s="1" t="s">
        <v>0</v>
      </c>
      <c r="F20" s="1"/>
      <c r="G20" s="1"/>
      <c r="H20" s="1"/>
      <c r="I20" s="1"/>
      <c r="J20" s="2"/>
      <c r="K20" s="2"/>
    </row>
    <row r="21" spans="2:9" ht="18">
      <c r="B21" s="1" t="s">
        <v>60</v>
      </c>
      <c r="D21" s="1">
        <v>3600</v>
      </c>
      <c r="E21" s="1" t="s">
        <v>0</v>
      </c>
      <c r="G21" s="1"/>
      <c r="H21" s="1"/>
      <c r="I21" s="1"/>
    </row>
    <row r="22" spans="2:9" ht="18">
      <c r="B22" s="1" t="s">
        <v>16</v>
      </c>
      <c r="D22" s="1">
        <v>2500</v>
      </c>
      <c r="E22" s="1" t="s">
        <v>0</v>
      </c>
      <c r="F22" s="1"/>
      <c r="G22" s="1"/>
      <c r="H22" s="1"/>
      <c r="I22" s="1"/>
    </row>
    <row r="23" spans="2:9" ht="18">
      <c r="B23" s="1" t="s">
        <v>163</v>
      </c>
      <c r="C23" s="1"/>
      <c r="D23" s="1">
        <v>1400</v>
      </c>
      <c r="E23" s="1" t="s">
        <v>0</v>
      </c>
      <c r="F23" s="1"/>
      <c r="I23" s="1"/>
    </row>
    <row r="24" spans="2:9" ht="18">
      <c r="B24" s="1"/>
      <c r="C24" s="1"/>
      <c r="D24" s="1"/>
      <c r="E24" s="1"/>
      <c r="I24" s="1"/>
    </row>
    <row r="25" spans="2:11" ht="18">
      <c r="B25" s="1" t="s">
        <v>30</v>
      </c>
      <c r="C25" s="1"/>
      <c r="D25" s="1">
        <f>D16+D20+D21+D22+D23</f>
        <v>130747.71</v>
      </c>
      <c r="E25" s="1" t="s">
        <v>0</v>
      </c>
      <c r="F25" s="1"/>
      <c r="I25" s="1"/>
      <c r="K25" s="2"/>
    </row>
    <row r="26" ht="18">
      <c r="F26" s="1"/>
    </row>
    <row r="27" spans="1:6" ht="18">
      <c r="A27" s="1"/>
      <c r="B27" s="1" t="s">
        <v>61</v>
      </c>
      <c r="F27" s="1"/>
    </row>
    <row r="28" spans="1:12" ht="18">
      <c r="A28" s="1"/>
      <c r="B28" s="1" t="s">
        <v>176</v>
      </c>
      <c r="D28" s="1">
        <f>D7+D11-D25</f>
        <v>30529.759999999995</v>
      </c>
      <c r="E28" s="1" t="s">
        <v>0</v>
      </c>
      <c r="F28" s="1"/>
      <c r="L28" s="1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6828.96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43" right="0.33" top="1" bottom="1" header="0.52" footer="0.5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2.25390625" style="0" customWidth="1"/>
    <col min="12" max="12" width="10.75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264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24922.8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150233.89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140985.13</v>
      </c>
      <c r="E11" s="1" t="s">
        <v>0</v>
      </c>
      <c r="F11" s="1"/>
      <c r="G11" s="2"/>
      <c r="H11" s="2"/>
      <c r="I11" s="2"/>
      <c r="K11" s="2"/>
    </row>
    <row r="12" spans="2:11" ht="18">
      <c r="B12" s="1" t="s">
        <v>69</v>
      </c>
      <c r="D12" s="1">
        <f>ROUND((D11*14.3%),2)</f>
        <v>20160.87</v>
      </c>
      <c r="E12" s="1" t="s">
        <v>0</v>
      </c>
      <c r="F12" s="1"/>
      <c r="H12" s="2"/>
      <c r="I12" s="2"/>
      <c r="J12" s="2"/>
      <c r="K12" s="9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1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ROUND((D9*79.6%),2)</f>
        <v>119586.18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14572.69</v>
      </c>
      <c r="E18" s="1" t="s">
        <v>0</v>
      </c>
      <c r="F18" s="1"/>
      <c r="H18" s="2"/>
      <c r="I18" s="2"/>
      <c r="J18" s="2"/>
      <c r="K18" s="2"/>
    </row>
    <row r="19" spans="2:11" ht="18">
      <c r="B19" s="1" t="s">
        <v>65</v>
      </c>
      <c r="D19" s="1">
        <f>ROUND((D9*5.9%),2)</f>
        <v>8863.8</v>
      </c>
      <c r="E19" s="1" t="s">
        <v>0</v>
      </c>
      <c r="F19" s="1"/>
      <c r="H19" s="2"/>
      <c r="I19" s="2"/>
      <c r="J19" s="2"/>
      <c r="K19" s="2"/>
    </row>
    <row r="20" spans="2:11" ht="18">
      <c r="B20" s="1" t="s">
        <v>11</v>
      </c>
      <c r="D20" s="1">
        <v>1560</v>
      </c>
      <c r="E20" s="1" t="s">
        <v>0</v>
      </c>
      <c r="F20" s="1"/>
      <c r="G20" s="1"/>
      <c r="H20" s="1"/>
      <c r="I20" s="1"/>
      <c r="J20" s="2"/>
      <c r="K20" s="2"/>
    </row>
    <row r="21" spans="2:9" ht="18">
      <c r="B21" s="1"/>
      <c r="G21" s="1"/>
      <c r="H21" s="1"/>
      <c r="I21" s="1"/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/>
      <c r="C23" s="1"/>
      <c r="D23" s="1"/>
      <c r="E23" s="1"/>
      <c r="F23" s="1"/>
      <c r="I23" s="1"/>
    </row>
    <row r="24" spans="2:9" ht="18">
      <c r="B24" s="1"/>
      <c r="C24" s="1"/>
      <c r="D24" s="1"/>
      <c r="E24" s="1"/>
      <c r="I24" s="1"/>
    </row>
    <row r="25" spans="2:11" ht="18">
      <c r="B25" s="1" t="s">
        <v>30</v>
      </c>
      <c r="C25" s="1"/>
      <c r="D25" s="1">
        <f>D16+D20</f>
        <v>121146.18</v>
      </c>
      <c r="E25" s="1" t="s">
        <v>0</v>
      </c>
      <c r="F25" s="1"/>
      <c r="I25" s="1"/>
      <c r="K25" s="2"/>
    </row>
    <row r="26" ht="18">
      <c r="F26" s="1"/>
    </row>
    <row r="27" spans="1:6" ht="18">
      <c r="A27" s="1"/>
      <c r="B27" s="1" t="s">
        <v>61</v>
      </c>
      <c r="F27" s="1"/>
    </row>
    <row r="28" spans="1:12" ht="18">
      <c r="A28" s="1"/>
      <c r="B28" s="1" t="s">
        <v>176</v>
      </c>
      <c r="D28" s="1">
        <f>D7+D11-D25</f>
        <v>44761.75</v>
      </c>
      <c r="E28" s="1" t="s">
        <v>0</v>
      </c>
      <c r="F28" s="1"/>
      <c r="L28" s="1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20075.59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2:13" s="1" customFormat="1" ht="18">
      <c r="B34" t="s">
        <v>57</v>
      </c>
      <c r="C34"/>
      <c r="D34"/>
      <c r="E34"/>
      <c r="F34"/>
      <c r="G34"/>
      <c r="H34"/>
      <c r="I34"/>
      <c r="J34"/>
      <c r="K34"/>
      <c r="L34"/>
      <c r="M34"/>
    </row>
    <row r="35" ht="18">
      <c r="A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26" right="0.31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M33"/>
  <sheetViews>
    <sheetView zoomScalePageLayoutView="0" workbookViewId="0" topLeftCell="A1">
      <selection activeCell="H1" sqref="H1:K16384"/>
    </sheetView>
  </sheetViews>
  <sheetFormatPr defaultColWidth="9.00390625" defaultRowHeight="12.75"/>
  <cols>
    <col min="1" max="1" width="0.12890625" style="0" customWidth="1"/>
    <col min="2" max="2" width="5.625" style="0" customWidth="1"/>
    <col min="3" max="3" width="21.875" style="0" customWidth="1"/>
    <col min="4" max="4" width="27.25390625" style="0" customWidth="1"/>
    <col min="5" max="5" width="16.00390625" style="0" customWidth="1"/>
    <col min="6" max="6" width="8.375" style="0" customWidth="1"/>
    <col min="7" max="7" width="14.25390625" style="0" customWidth="1"/>
    <col min="9" max="9" width="11.375" style="0" customWidth="1"/>
    <col min="10" max="11" width="11.75390625" style="0" customWidth="1"/>
  </cols>
  <sheetData>
    <row r="1" spans="3:9" ht="20.25">
      <c r="C1" s="7"/>
      <c r="D1" s="1"/>
      <c r="E1" s="1"/>
      <c r="F1" s="1"/>
      <c r="G1" s="1"/>
      <c r="H1" s="2"/>
      <c r="I1" s="1"/>
    </row>
    <row r="2" spans="3:11" ht="18">
      <c r="C2" s="1" t="s">
        <v>63</v>
      </c>
      <c r="D2" s="1"/>
      <c r="E2" s="1"/>
      <c r="F2" s="1"/>
      <c r="G2" s="1"/>
      <c r="H2" s="15"/>
      <c r="I2" s="2"/>
      <c r="J2" s="2"/>
      <c r="K2" s="2"/>
    </row>
    <row r="3" spans="3:9" ht="18">
      <c r="C3" s="1" t="s">
        <v>186</v>
      </c>
      <c r="D3" s="1"/>
      <c r="E3" s="1"/>
      <c r="F3" s="1"/>
      <c r="G3" s="1"/>
      <c r="H3" s="15"/>
      <c r="I3" s="2"/>
    </row>
    <row r="4" spans="3:11" ht="18">
      <c r="C4" s="1" t="s">
        <v>32</v>
      </c>
      <c r="D4" s="1"/>
      <c r="E4" s="1"/>
      <c r="F4" s="1"/>
      <c r="G4" s="1"/>
      <c r="H4" s="15"/>
      <c r="I4" s="2"/>
      <c r="J4" s="2"/>
      <c r="K4" s="2"/>
    </row>
    <row r="5" spans="3:11" ht="18">
      <c r="C5" s="1" t="s">
        <v>33</v>
      </c>
      <c r="D5" s="1"/>
      <c r="E5" s="1"/>
      <c r="F5" s="1"/>
      <c r="G5" s="1"/>
      <c r="H5" s="15"/>
      <c r="I5" s="2"/>
      <c r="J5" s="2"/>
      <c r="K5" s="2"/>
    </row>
    <row r="6" spans="3:11" ht="18">
      <c r="C6" s="1"/>
      <c r="D6" s="1"/>
      <c r="E6" s="1"/>
      <c r="F6" s="1"/>
      <c r="G6" s="1"/>
      <c r="H6" s="15"/>
      <c r="I6" s="2"/>
      <c r="J6" s="2"/>
      <c r="K6" s="2"/>
    </row>
    <row r="7" spans="3:11" ht="18">
      <c r="C7" s="1" t="s">
        <v>88</v>
      </c>
      <c r="D7" s="1"/>
      <c r="E7" s="1">
        <v>-10761.07</v>
      </c>
      <c r="F7" s="1" t="s">
        <v>0</v>
      </c>
      <c r="G7" s="1"/>
      <c r="H7" s="15"/>
      <c r="I7" s="2"/>
      <c r="J7" s="2"/>
      <c r="K7" s="2"/>
    </row>
    <row r="8" spans="3:11" ht="18">
      <c r="C8" s="1" t="s">
        <v>34</v>
      </c>
      <c r="D8" s="1"/>
      <c r="E8" s="1"/>
      <c r="F8" s="1"/>
      <c r="G8" s="1"/>
      <c r="H8" s="2"/>
      <c r="I8" s="2"/>
      <c r="J8" s="2"/>
      <c r="K8" s="2"/>
    </row>
    <row r="9" spans="3:11" ht="18">
      <c r="C9" s="1" t="s">
        <v>83</v>
      </c>
      <c r="D9" s="1"/>
      <c r="E9" s="1">
        <v>39619.2</v>
      </c>
      <c r="F9" s="1" t="s">
        <v>0</v>
      </c>
      <c r="G9" s="1"/>
      <c r="H9" s="2"/>
      <c r="I9" s="2"/>
      <c r="J9" s="2"/>
      <c r="K9" s="2"/>
    </row>
    <row r="10" spans="3:11" ht="18">
      <c r="C10" s="1" t="s">
        <v>36</v>
      </c>
      <c r="D10" s="1"/>
      <c r="E10" s="1"/>
      <c r="F10" s="1"/>
      <c r="G10" s="1"/>
      <c r="H10" s="2"/>
      <c r="I10" s="2"/>
      <c r="J10" s="2"/>
      <c r="K10" s="2"/>
    </row>
    <row r="11" spans="3:11" ht="18">
      <c r="C11" s="1" t="s">
        <v>83</v>
      </c>
      <c r="D11" s="1"/>
      <c r="E11" s="1">
        <v>40655.5</v>
      </c>
      <c r="F11" s="1" t="s">
        <v>0</v>
      </c>
      <c r="G11" s="1"/>
      <c r="H11" s="2"/>
      <c r="I11" s="2"/>
      <c r="J11" s="2"/>
      <c r="K11" s="2"/>
    </row>
    <row r="12" spans="3:11" ht="18">
      <c r="C12" s="1" t="s">
        <v>69</v>
      </c>
      <c r="E12" s="1">
        <f>ROUND((E11*14.3%),2)</f>
        <v>5813.74</v>
      </c>
      <c r="F12" s="1" t="s">
        <v>0</v>
      </c>
      <c r="G12" s="1"/>
      <c r="H12" s="2"/>
      <c r="I12" s="2"/>
      <c r="J12" s="2"/>
      <c r="K12" s="2"/>
    </row>
    <row r="13" spans="3:11" ht="18">
      <c r="C13" s="1"/>
      <c r="D13" s="1"/>
      <c r="E13" s="1"/>
      <c r="F13" s="1"/>
      <c r="G13" s="1"/>
      <c r="H13" s="2"/>
      <c r="I13" s="2"/>
      <c r="J13" s="2"/>
      <c r="K13" s="2"/>
    </row>
    <row r="14" spans="3:13" ht="18">
      <c r="C14" s="1" t="s">
        <v>19</v>
      </c>
      <c r="E14" s="1"/>
      <c r="F14" s="1"/>
      <c r="G14" s="1"/>
      <c r="H14" s="1"/>
      <c r="I14" s="2"/>
      <c r="J14" s="2"/>
      <c r="K14" s="2"/>
      <c r="M14" s="2"/>
    </row>
    <row r="15" spans="3:11" ht="18">
      <c r="C15" s="1" t="s">
        <v>62</v>
      </c>
      <c r="G15" s="1"/>
      <c r="H15" s="1"/>
      <c r="I15" s="2"/>
      <c r="J15" s="2"/>
      <c r="K15" s="2"/>
    </row>
    <row r="16" spans="3:11" ht="18">
      <c r="C16" s="1" t="s">
        <v>84</v>
      </c>
      <c r="E16" s="1">
        <f>ROUND((E9*79.6%),2)</f>
        <v>31536.88</v>
      </c>
      <c r="F16" s="1" t="s">
        <v>0</v>
      </c>
      <c r="G16" s="1"/>
      <c r="H16" s="1"/>
      <c r="I16" s="2"/>
      <c r="J16" s="2"/>
      <c r="K16" s="2"/>
    </row>
    <row r="17" spans="3:11" ht="18">
      <c r="C17" s="1" t="s">
        <v>67</v>
      </c>
      <c r="D17" s="1"/>
      <c r="I17" s="2"/>
      <c r="J17" s="2"/>
      <c r="K17" s="2"/>
    </row>
    <row r="18" spans="3:7" ht="18">
      <c r="C18" s="1" t="s">
        <v>64</v>
      </c>
      <c r="E18" s="1">
        <f>ROUND((E9*9.7%),2)</f>
        <v>3843.06</v>
      </c>
      <c r="F18" s="1" t="s">
        <v>0</v>
      </c>
      <c r="G18" s="1"/>
    </row>
    <row r="19" spans="3:7" ht="18">
      <c r="C19" s="1" t="s">
        <v>65</v>
      </c>
      <c r="E19" s="1">
        <f>ROUND((E9*5.9%),2)</f>
        <v>2337.53</v>
      </c>
      <c r="F19" s="1" t="s">
        <v>0</v>
      </c>
      <c r="G19" s="1"/>
    </row>
    <row r="20" spans="3:11" ht="18">
      <c r="C20" s="1"/>
      <c r="D20" s="1"/>
      <c r="E20" s="1"/>
      <c r="F20" s="1"/>
      <c r="I20" s="1"/>
      <c r="J20" s="2"/>
      <c r="K20" s="2"/>
    </row>
    <row r="21" spans="3:9" ht="18">
      <c r="C21" s="1"/>
      <c r="D21" s="1"/>
      <c r="E21" s="1"/>
      <c r="F21" s="1"/>
      <c r="I21" s="1"/>
    </row>
    <row r="22" spans="3:9" ht="18">
      <c r="C22" s="1" t="s">
        <v>47</v>
      </c>
      <c r="E22" s="1">
        <f>E16+E21</f>
        <v>31536.88</v>
      </c>
      <c r="F22" s="1" t="s">
        <v>0</v>
      </c>
      <c r="I22" s="1"/>
    </row>
    <row r="24" ht="18">
      <c r="C24" s="1" t="s">
        <v>61</v>
      </c>
    </row>
    <row r="25" spans="3:6" ht="18">
      <c r="C25" s="1" t="s">
        <v>176</v>
      </c>
      <c r="E25" s="1">
        <f>E7+E11-E22</f>
        <v>-1642.4500000000007</v>
      </c>
      <c r="F25" s="1" t="s">
        <v>0</v>
      </c>
    </row>
    <row r="26" spans="3:9" ht="18">
      <c r="C26" s="1"/>
      <c r="I26" s="2"/>
    </row>
    <row r="27" ht="18">
      <c r="C27" s="1" t="s">
        <v>48</v>
      </c>
    </row>
    <row r="28" spans="3:6" ht="18">
      <c r="C28" s="1" t="s">
        <v>176</v>
      </c>
      <c r="D28" s="1"/>
      <c r="E28" s="1">
        <v>12681.75</v>
      </c>
      <c r="F28" s="1" t="s">
        <v>0</v>
      </c>
    </row>
    <row r="29" spans="3:5" ht="18">
      <c r="C29" s="1"/>
      <c r="E29" s="1"/>
    </row>
    <row r="30" spans="3:6" ht="18">
      <c r="C30" s="1"/>
      <c r="E30" s="1"/>
      <c r="F30" s="1"/>
    </row>
    <row r="31" ht="12.75">
      <c r="C31" t="s">
        <v>57</v>
      </c>
    </row>
    <row r="33" ht="12.75">
      <c r="C33" t="s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B1:P38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19.00390625" style="0" customWidth="1"/>
    <col min="4" max="4" width="15.125" style="0" customWidth="1"/>
    <col min="6" max="6" width="14.875" style="0" customWidth="1"/>
    <col min="7" max="7" width="8.875" style="0" customWidth="1"/>
    <col min="8" max="8" width="9.25390625" style="0" customWidth="1"/>
    <col min="9" max="9" width="13.75390625" style="0" customWidth="1"/>
    <col min="10" max="10" width="12.00390625" style="0" customWidth="1"/>
    <col min="11" max="11" width="12.375" style="0" customWidth="1"/>
  </cols>
  <sheetData>
    <row r="1" spans="2:8" ht="18">
      <c r="B1" s="1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265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20.25">
      <c r="B6" s="7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-1141.84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2724.84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6" ht="18">
      <c r="B11" s="1" t="s">
        <v>83</v>
      </c>
      <c r="C11" s="1"/>
      <c r="D11" s="1">
        <v>983.32</v>
      </c>
      <c r="E11" s="1" t="s">
        <v>0</v>
      </c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</row>
    <row r="12" spans="2:16" ht="18">
      <c r="B12" s="1" t="s">
        <v>69</v>
      </c>
      <c r="D12" s="1">
        <f>ROUND((D11*14.9%),2)</f>
        <v>146.51</v>
      </c>
      <c r="E12" s="1" t="s">
        <v>0</v>
      </c>
      <c r="G12" s="1"/>
      <c r="I12" s="2"/>
      <c r="J12" s="2"/>
      <c r="K12" s="2"/>
      <c r="L12" s="2"/>
      <c r="M12" s="2"/>
      <c r="N12" s="2"/>
      <c r="O12" s="2"/>
      <c r="P12" s="2"/>
    </row>
    <row r="13" spans="2:16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</row>
    <row r="14" spans="2:16" ht="18">
      <c r="B14" s="1" t="s">
        <v>19</v>
      </c>
      <c r="D14" s="1" t="s">
        <v>68</v>
      </c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</row>
    <row r="15" spans="2:16" ht="18">
      <c r="B15" s="1" t="s">
        <v>62</v>
      </c>
      <c r="G15" s="1"/>
      <c r="H15" s="2"/>
      <c r="I15" s="2"/>
      <c r="J15" s="2"/>
      <c r="K15" s="2"/>
      <c r="L15" s="2"/>
      <c r="M15" s="2"/>
      <c r="N15" s="2"/>
      <c r="O15" s="2"/>
      <c r="P15" s="2"/>
    </row>
    <row r="16" spans="2:16" ht="18">
      <c r="B16" s="1" t="s">
        <v>84</v>
      </c>
      <c r="D16" s="1">
        <f>ROUND((D9*74.6%),2)</f>
        <v>2032.73</v>
      </c>
      <c r="E16" s="1" t="s">
        <v>0</v>
      </c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</row>
    <row r="17" spans="2:16" ht="18">
      <c r="B17" s="1" t="s">
        <v>67</v>
      </c>
      <c r="C17" s="1"/>
      <c r="G17" s="1"/>
      <c r="H17" s="2"/>
      <c r="I17" s="2"/>
      <c r="J17" s="2"/>
      <c r="K17" s="2"/>
      <c r="L17" s="2"/>
      <c r="M17" s="2"/>
      <c r="N17" s="2"/>
      <c r="O17" s="2"/>
      <c r="P17" s="2"/>
    </row>
    <row r="18" spans="2:16" ht="18">
      <c r="B18" s="1" t="s">
        <v>64</v>
      </c>
      <c r="D18" s="1">
        <f>ROUND((D9*23.8%),2)</f>
        <v>648.51</v>
      </c>
      <c r="E18" s="1" t="s">
        <v>0</v>
      </c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</row>
    <row r="19" spans="2:16" ht="18">
      <c r="B19" s="1" t="s">
        <v>65</v>
      </c>
      <c r="D19" s="1">
        <f>ROUND((D9*0%),2)</f>
        <v>0</v>
      </c>
      <c r="E19" s="1" t="s">
        <v>0</v>
      </c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</row>
    <row r="20" spans="2:11" ht="18">
      <c r="B20" s="1"/>
      <c r="D20" s="1"/>
      <c r="E20" s="1"/>
      <c r="F20" s="1"/>
      <c r="G20" s="1"/>
      <c r="H20" s="1"/>
      <c r="I20" s="2"/>
      <c r="J20" s="2"/>
      <c r="K20" s="2"/>
    </row>
    <row r="21" spans="8:12" ht="18">
      <c r="H21" s="1"/>
      <c r="L21" s="2"/>
    </row>
    <row r="22" spans="2:11" ht="18">
      <c r="B22" s="1" t="s">
        <v>61</v>
      </c>
      <c r="F22" s="1"/>
      <c r="H22" s="1"/>
      <c r="I22" s="2"/>
      <c r="J22" s="2"/>
      <c r="K22" s="2"/>
    </row>
    <row r="23" spans="2:5" ht="18">
      <c r="B23" s="1" t="s">
        <v>176</v>
      </c>
      <c r="D23" s="1">
        <f>D7+D11-D16</f>
        <v>-2191.25</v>
      </c>
      <c r="E23" s="1" t="s">
        <v>0</v>
      </c>
    </row>
    <row r="24" ht="18">
      <c r="B24" s="1"/>
    </row>
    <row r="25" ht="18">
      <c r="B25" s="1" t="s">
        <v>48</v>
      </c>
    </row>
    <row r="26" spans="2:6" ht="18">
      <c r="B26" s="1" t="s">
        <v>176</v>
      </c>
      <c r="D26" s="1">
        <v>5449.81</v>
      </c>
      <c r="E26" s="1" t="s">
        <v>0</v>
      </c>
      <c r="F26" s="1"/>
    </row>
    <row r="27" ht="18">
      <c r="B27" s="1"/>
    </row>
    <row r="28" spans="2:8" ht="18">
      <c r="B28" s="1"/>
      <c r="D28" s="1"/>
      <c r="E28" s="1"/>
      <c r="F28" s="1"/>
      <c r="H28" s="2"/>
    </row>
    <row r="29" ht="18">
      <c r="B29" s="1"/>
    </row>
    <row r="30" spans="2:6" ht="18">
      <c r="B30" s="1"/>
      <c r="D30" s="1"/>
      <c r="E30" s="1"/>
      <c r="F30" s="1"/>
    </row>
    <row r="31" spans="2:6" ht="18">
      <c r="B31" s="1"/>
      <c r="D31" s="1"/>
      <c r="E31" s="1"/>
      <c r="F31" s="1"/>
    </row>
    <row r="32" ht="18">
      <c r="B32" s="1"/>
    </row>
    <row r="33" ht="18">
      <c r="B33" s="1"/>
    </row>
    <row r="34" spans="2:6" ht="18">
      <c r="B34" s="1"/>
      <c r="D34" s="1"/>
      <c r="E34" s="1"/>
      <c r="F34" s="1"/>
    </row>
    <row r="36" ht="12.75">
      <c r="B36" t="s">
        <v>57</v>
      </c>
    </row>
    <row r="38" ht="12.75">
      <c r="B38" t="s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2.25390625" style="0" customWidth="1"/>
    <col min="12" max="12" width="10.75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266</v>
      </c>
      <c r="C3" s="1"/>
      <c r="D3" s="1"/>
      <c r="E3" s="1"/>
      <c r="F3" s="1"/>
      <c r="G3" s="15"/>
      <c r="H3" s="2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8482.06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41174.52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34443.79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4925.46</v>
      </c>
      <c r="E12" s="1" t="s">
        <v>0</v>
      </c>
      <c r="F12" s="1"/>
      <c r="H12" s="2"/>
      <c r="I12" s="2"/>
      <c r="J12" s="2"/>
      <c r="K12" s="9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1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ROUND((D9*79.6%),2)</f>
        <v>32774.92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3993.93</v>
      </c>
      <c r="E18" s="1" t="s">
        <v>0</v>
      </c>
      <c r="F18" s="1"/>
      <c r="K18" s="2"/>
    </row>
    <row r="19" spans="2:11" ht="18">
      <c r="B19" s="1" t="s">
        <v>65</v>
      </c>
      <c r="D19" s="1">
        <f>ROUND((D9*5.9%),2)</f>
        <v>2429.3</v>
      </c>
      <c r="E19" s="1" t="s">
        <v>0</v>
      </c>
      <c r="F19" s="1"/>
      <c r="K19" s="2"/>
    </row>
    <row r="20" spans="2:11" ht="18">
      <c r="B20" s="1" t="s">
        <v>72</v>
      </c>
      <c r="D20" s="1">
        <v>800</v>
      </c>
      <c r="E20" s="1" t="s">
        <v>0</v>
      </c>
      <c r="F20" s="1"/>
      <c r="K20" s="2"/>
    </row>
    <row r="21" spans="2:9" ht="18">
      <c r="B21" s="1"/>
      <c r="G21" s="1"/>
      <c r="H21" s="1"/>
      <c r="I21" s="1"/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/>
      <c r="C23" s="1"/>
      <c r="D23" s="1"/>
      <c r="E23" s="1"/>
      <c r="F23" s="1"/>
      <c r="I23" s="1"/>
    </row>
    <row r="24" spans="2:9" ht="18">
      <c r="B24" s="1"/>
      <c r="C24" s="1"/>
      <c r="D24" s="1"/>
      <c r="E24" s="1"/>
      <c r="I24" s="1"/>
    </row>
    <row r="25" spans="2:11" ht="18">
      <c r="B25" s="1" t="s">
        <v>30</v>
      </c>
      <c r="C25" s="1"/>
      <c r="D25" s="1">
        <f>D16+D20</f>
        <v>33574.92</v>
      </c>
      <c r="E25" s="1" t="s">
        <v>0</v>
      </c>
      <c r="F25" s="1"/>
      <c r="I25" s="1"/>
      <c r="K25" s="2"/>
    </row>
    <row r="26" ht="18">
      <c r="F26" s="1"/>
    </row>
    <row r="27" spans="1:6" ht="18">
      <c r="A27" s="1"/>
      <c r="B27" s="1" t="s">
        <v>61</v>
      </c>
      <c r="F27" s="1"/>
    </row>
    <row r="28" spans="1:12" ht="18">
      <c r="A28" s="1"/>
      <c r="B28" s="1" t="s">
        <v>176</v>
      </c>
      <c r="D28" s="1">
        <f>D7+D11-D25</f>
        <v>9350.93</v>
      </c>
      <c r="E28" s="1" t="s">
        <v>0</v>
      </c>
      <c r="F28" s="1"/>
      <c r="L28" s="1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38412.51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14" ht="18">
      <c r="A34" s="1"/>
      <c r="B34" t="s">
        <v>57</v>
      </c>
      <c r="N34" s="1"/>
    </row>
    <row r="35" ht="18">
      <c r="A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19" right="0.19" top="1" bottom="1" header="0.5" footer="0.5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2.25390625" style="0" customWidth="1"/>
    <col min="12" max="12" width="10.75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267</v>
      </c>
      <c r="C3" s="1"/>
      <c r="D3" s="1"/>
      <c r="E3" s="1"/>
      <c r="F3" s="1"/>
      <c r="G3" s="15"/>
      <c r="H3" s="2"/>
      <c r="I3" s="2"/>
      <c r="J3" s="2"/>
      <c r="K3" s="2"/>
    </row>
    <row r="4" spans="2:14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  <c r="N4">
        <f>K4+L4</f>
        <v>0</v>
      </c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17394.1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316251.85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307388.92</v>
      </c>
      <c r="E11" s="1" t="s">
        <v>0</v>
      </c>
      <c r="F11" s="1"/>
      <c r="G11" s="2"/>
      <c r="H11" s="2"/>
      <c r="I11" s="2"/>
      <c r="K11" s="2"/>
    </row>
    <row r="12" spans="2:11" ht="18">
      <c r="B12" s="1" t="s">
        <v>69</v>
      </c>
      <c r="D12" s="1">
        <f>ROUND((D11*14.3%),2)</f>
        <v>43956.62</v>
      </c>
      <c r="E12" s="1" t="s">
        <v>0</v>
      </c>
      <c r="F12" s="1"/>
      <c r="H12" s="2"/>
      <c r="I12" s="2"/>
      <c r="J12" s="2"/>
      <c r="K12" s="9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1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ROUND((D9*79.6%),2)</f>
        <v>251736.47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30676.43</v>
      </c>
      <c r="E18" s="1" t="s">
        <v>0</v>
      </c>
      <c r="F18" s="1"/>
      <c r="H18" s="2"/>
      <c r="I18" s="2"/>
      <c r="J18" s="2"/>
      <c r="K18" s="2"/>
    </row>
    <row r="19" spans="2:11" ht="18">
      <c r="B19" s="1" t="s">
        <v>65</v>
      </c>
      <c r="D19" s="1">
        <f>ROUND((D9*5.9%),2)</f>
        <v>18658.86</v>
      </c>
      <c r="E19" s="1" t="s">
        <v>0</v>
      </c>
      <c r="F19" s="1"/>
      <c r="K19" s="2"/>
    </row>
    <row r="20" spans="2:11" ht="18">
      <c r="B20" s="1" t="s">
        <v>166</v>
      </c>
      <c r="D20" s="1">
        <v>3595.11</v>
      </c>
      <c r="E20" s="1" t="s">
        <v>0</v>
      </c>
      <c r="F20" s="1"/>
      <c r="K20" s="2"/>
    </row>
    <row r="21" spans="2:9" ht="18">
      <c r="B21" s="1"/>
      <c r="G21" s="1"/>
      <c r="H21" s="1"/>
      <c r="I21" s="1"/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/>
      <c r="C23" s="1"/>
      <c r="D23" s="1"/>
      <c r="E23" s="1"/>
      <c r="F23" s="1"/>
      <c r="I23" s="1"/>
    </row>
    <row r="24" spans="2:9" ht="18">
      <c r="B24" s="1"/>
      <c r="C24" s="1"/>
      <c r="D24" s="1"/>
      <c r="E24" s="1"/>
      <c r="I24" s="1"/>
    </row>
    <row r="25" spans="1:13" s="1" customFormat="1" ht="18">
      <c r="A25"/>
      <c r="B25" s="1" t="s">
        <v>30</v>
      </c>
      <c r="D25" s="1">
        <f>D16+D20</f>
        <v>255331.58</v>
      </c>
      <c r="E25" s="1" t="s">
        <v>0</v>
      </c>
      <c r="G25"/>
      <c r="H25"/>
      <c r="J25"/>
      <c r="K25" s="2"/>
      <c r="L25"/>
      <c r="M25"/>
    </row>
    <row r="26" ht="18">
      <c r="F26" s="1"/>
    </row>
    <row r="27" spans="1:6" ht="18">
      <c r="A27" s="1"/>
      <c r="B27" s="1" t="s">
        <v>61</v>
      </c>
      <c r="F27" s="1"/>
    </row>
    <row r="28" spans="1:12" ht="18">
      <c r="A28" s="1"/>
      <c r="B28" s="1" t="s">
        <v>176</v>
      </c>
      <c r="D28" s="1">
        <f>D7+D11-D25</f>
        <v>69451.43999999997</v>
      </c>
      <c r="E28" s="1" t="s">
        <v>0</v>
      </c>
      <c r="F28" s="1"/>
      <c r="L28" s="1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53635.28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7" right="0.41" top="0.2" bottom="0.19" header="0.2" footer="0.19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B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2.25390625" style="0" customWidth="1"/>
    <col min="12" max="12" width="10.75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268</v>
      </c>
      <c r="C3" s="1"/>
      <c r="D3" s="1"/>
      <c r="E3" s="1"/>
      <c r="F3" s="1"/>
      <c r="G3" s="15"/>
      <c r="H3" s="2"/>
      <c r="I3" s="2"/>
      <c r="J3" s="2"/>
      <c r="K3" s="2"/>
    </row>
    <row r="4" spans="2:14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  <c r="N4">
        <f>K4+L4</f>
        <v>0</v>
      </c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-112603.27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526805.64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508610.63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72731.32</v>
      </c>
      <c r="E12" s="1" t="s">
        <v>0</v>
      </c>
      <c r="F12" s="1"/>
      <c r="H12" s="2"/>
      <c r="I12" s="2"/>
      <c r="J12" s="2"/>
      <c r="K12" s="9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1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ROUND((D9*79.6%),2)</f>
        <v>419337.29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2"/>
      <c r="I17" s="2"/>
      <c r="J17" s="2"/>
      <c r="K17" s="2"/>
    </row>
    <row r="18" spans="2:11" ht="18">
      <c r="B18" s="1" t="s">
        <v>64</v>
      </c>
      <c r="D18" s="1">
        <f>ROUND((D9*9.7%),2)</f>
        <v>51100.15</v>
      </c>
      <c r="E18" s="1" t="s">
        <v>0</v>
      </c>
      <c r="F18" s="1"/>
      <c r="G18" s="1"/>
      <c r="H18" s="2"/>
      <c r="I18" s="2"/>
      <c r="J18" s="2"/>
      <c r="K18" s="2"/>
    </row>
    <row r="19" spans="2:11" ht="18">
      <c r="B19" s="1" t="s">
        <v>65</v>
      </c>
      <c r="D19" s="1">
        <f>ROUND((D9*5.9%),2)</f>
        <v>31081.53</v>
      </c>
      <c r="E19" s="1" t="s">
        <v>0</v>
      </c>
      <c r="F19" s="1"/>
      <c r="G19" s="1"/>
      <c r="H19" s="1"/>
      <c r="I19" s="1"/>
      <c r="K19" s="2"/>
    </row>
    <row r="20" spans="2:11" ht="18">
      <c r="B20" s="1" t="s">
        <v>111</v>
      </c>
      <c r="D20" s="1">
        <v>8000</v>
      </c>
      <c r="E20" s="1" t="s">
        <v>0</v>
      </c>
      <c r="F20" s="1"/>
      <c r="K20" s="2"/>
    </row>
    <row r="21" spans="2:5" ht="18">
      <c r="B21" s="1" t="s">
        <v>153</v>
      </c>
      <c r="D21" s="1">
        <v>27000</v>
      </c>
      <c r="E21" s="1" t="s">
        <v>0</v>
      </c>
    </row>
    <row r="22" spans="2:6" ht="18">
      <c r="B22" s="1"/>
      <c r="D22" s="1"/>
      <c r="E22" s="1"/>
      <c r="F22" s="1"/>
    </row>
    <row r="23" spans="2:9" ht="18">
      <c r="B23" s="1"/>
      <c r="C23" s="1"/>
      <c r="D23" s="1"/>
      <c r="E23" s="1"/>
      <c r="F23" s="1"/>
      <c r="I23" s="1"/>
    </row>
    <row r="24" spans="2:9" ht="18">
      <c r="B24" s="1"/>
      <c r="C24" s="1"/>
      <c r="D24" s="1"/>
      <c r="E24" s="1"/>
      <c r="I24" s="1"/>
    </row>
    <row r="25" spans="2:15" ht="18">
      <c r="B25" s="1" t="s">
        <v>30</v>
      </c>
      <c r="C25" s="1"/>
      <c r="D25" s="1">
        <f>D16+D20+D21</f>
        <v>454337.29</v>
      </c>
      <c r="E25" s="1" t="s">
        <v>0</v>
      </c>
      <c r="F25" s="1"/>
      <c r="I25" s="1"/>
      <c r="K25" s="2"/>
      <c r="N25" s="1"/>
      <c r="O25" s="1"/>
    </row>
    <row r="26" ht="18">
      <c r="F26" s="1"/>
    </row>
    <row r="27" spans="1:6" ht="18">
      <c r="A27" s="1"/>
      <c r="B27" s="1" t="s">
        <v>61</v>
      </c>
      <c r="F27" s="1"/>
    </row>
    <row r="28" spans="1:12" ht="18">
      <c r="A28" s="1"/>
      <c r="B28" s="1" t="s">
        <v>176</v>
      </c>
      <c r="D28" s="1">
        <f>D7+D11-D25</f>
        <v>-58329.92999999999</v>
      </c>
      <c r="E28" s="1" t="s">
        <v>0</v>
      </c>
      <c r="F28" s="1"/>
      <c r="L28" s="1"/>
    </row>
    <row r="29" spans="1:6" ht="18">
      <c r="A29" s="1"/>
      <c r="B29" s="1"/>
      <c r="F29" s="1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87864.36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5" right="0.75" top="0.16" bottom="0.17" header="0.16" footer="0.17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D1">
      <selection activeCell="H1" sqref="H1:M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7" width="17.75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  <col min="12" max="12" width="12.25390625" style="0" customWidth="1"/>
    <col min="13" max="13" width="10.7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2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  <c r="L2" s="2"/>
    </row>
    <row r="3" spans="2:12" ht="18">
      <c r="B3" s="1" t="s">
        <v>269</v>
      </c>
      <c r="C3" s="1"/>
      <c r="D3" s="1"/>
      <c r="E3" s="1"/>
      <c r="F3" s="1"/>
      <c r="G3" s="1"/>
      <c r="H3" s="15"/>
      <c r="I3" s="2"/>
      <c r="J3" s="2"/>
      <c r="K3" s="2"/>
      <c r="L3" s="2"/>
    </row>
    <row r="4" spans="2:15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  <c r="L4" s="2"/>
      <c r="O4">
        <f>L4+M4</f>
        <v>0</v>
      </c>
    </row>
    <row r="5" spans="2:12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  <c r="L5" s="2"/>
    </row>
    <row r="6" spans="2:12" ht="20.25">
      <c r="B6" s="7"/>
      <c r="C6" s="1"/>
      <c r="D6" s="1"/>
      <c r="E6" s="1"/>
      <c r="F6" s="1"/>
      <c r="G6" s="1"/>
      <c r="H6" s="15"/>
      <c r="I6" s="2"/>
      <c r="J6" s="2"/>
      <c r="K6" s="2"/>
      <c r="L6" s="2"/>
    </row>
    <row r="7" spans="2:12" ht="18">
      <c r="B7" s="1" t="s">
        <v>88</v>
      </c>
      <c r="C7" s="1"/>
      <c r="D7" s="1">
        <v>-10825.47</v>
      </c>
      <c r="E7" s="1" t="s">
        <v>0</v>
      </c>
      <c r="F7" s="1"/>
      <c r="G7" s="1"/>
      <c r="H7" s="15"/>
      <c r="I7" s="2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  <c r="L8" s="2"/>
    </row>
    <row r="9" spans="2:12" ht="18">
      <c r="B9" s="1" t="s">
        <v>83</v>
      </c>
      <c r="C9" s="1"/>
      <c r="D9" s="1">
        <v>240400.55</v>
      </c>
      <c r="E9" s="1" t="s">
        <v>0</v>
      </c>
      <c r="F9" s="1"/>
      <c r="G9" s="1"/>
      <c r="H9" s="2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  <c r="L10" s="2"/>
    </row>
    <row r="11" spans="2:12" ht="18">
      <c r="B11" s="1" t="s">
        <v>83</v>
      </c>
      <c r="C11" s="1"/>
      <c r="D11" s="1">
        <v>237435.74</v>
      </c>
      <c r="E11" s="1" t="s">
        <v>0</v>
      </c>
      <c r="F11" s="1"/>
      <c r="G11" s="1"/>
      <c r="H11" s="2"/>
      <c r="I11" s="2"/>
      <c r="J11" s="2"/>
      <c r="L11" s="2"/>
    </row>
    <row r="12" spans="2:12" ht="18">
      <c r="B12" s="1" t="s">
        <v>69</v>
      </c>
      <c r="D12" s="1">
        <f>ROUND((D11*14.3%),2)</f>
        <v>33953.31</v>
      </c>
      <c r="E12" s="1" t="s">
        <v>0</v>
      </c>
      <c r="F12" s="1"/>
      <c r="G12" s="1"/>
      <c r="I12" s="2"/>
      <c r="J12" s="2"/>
      <c r="K12" s="2"/>
      <c r="L12" s="9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11" ht="18">
      <c r="B14" s="1" t="s">
        <v>19</v>
      </c>
      <c r="D14" s="1"/>
      <c r="E14" s="1"/>
      <c r="F14" s="1"/>
      <c r="G14" s="1"/>
      <c r="H14" s="1"/>
      <c r="I14" s="2"/>
      <c r="J14" s="2"/>
      <c r="K14" s="2"/>
    </row>
    <row r="15" spans="2:11" ht="18">
      <c r="B15" s="1" t="s">
        <v>62</v>
      </c>
      <c r="F15" s="1"/>
      <c r="G15" s="1"/>
      <c r="H15" s="1"/>
      <c r="I15" s="2"/>
      <c r="J15" s="2"/>
      <c r="K15" s="2"/>
    </row>
    <row r="16" spans="2:12" ht="18">
      <c r="B16" s="1" t="s">
        <v>84</v>
      </c>
      <c r="D16" s="1">
        <f>ROUND((D9*85.7%),2)</f>
        <v>206023.27</v>
      </c>
      <c r="E16" s="1" t="s">
        <v>0</v>
      </c>
      <c r="F16" s="1"/>
      <c r="G16" s="1"/>
      <c r="H16" s="1"/>
      <c r="I16" s="2"/>
      <c r="J16" s="2"/>
      <c r="K16" s="2"/>
      <c r="L16" s="2"/>
    </row>
    <row r="17" spans="2:12" ht="18">
      <c r="B17" s="1" t="s">
        <v>67</v>
      </c>
      <c r="C17" s="1"/>
      <c r="H17" s="1"/>
      <c r="I17" s="2"/>
      <c r="J17" s="2"/>
      <c r="K17" s="2"/>
      <c r="L17" s="2"/>
    </row>
    <row r="18" spans="2:12" ht="18">
      <c r="B18" s="1" t="s">
        <v>64</v>
      </c>
      <c r="D18" s="1">
        <f>ROUND((D9*9.7%),2)</f>
        <v>23318.85</v>
      </c>
      <c r="E18" s="1" t="s">
        <v>0</v>
      </c>
      <c r="F18" s="1"/>
      <c r="G18" s="1"/>
      <c r="I18" s="2"/>
      <c r="J18" s="2"/>
      <c r="K18" s="2"/>
      <c r="L18" s="2"/>
    </row>
    <row r="19" spans="2:12" ht="18">
      <c r="B19" s="1" t="s">
        <v>65</v>
      </c>
      <c r="D19" s="1">
        <f>ROUND((D9*5.9%),2)</f>
        <v>14183.63</v>
      </c>
      <c r="E19" s="1" t="s">
        <v>0</v>
      </c>
      <c r="F19" s="1"/>
      <c r="G19" s="1"/>
      <c r="I19" s="2"/>
      <c r="J19" s="2"/>
      <c r="K19" s="2"/>
      <c r="L19" s="2"/>
    </row>
    <row r="20" spans="2:12" ht="18">
      <c r="B20" s="1" t="s">
        <v>4</v>
      </c>
      <c r="D20" s="1"/>
      <c r="E20" s="1"/>
      <c r="F20" s="1"/>
      <c r="G20" s="1"/>
      <c r="I20" s="2"/>
      <c r="J20" s="2"/>
      <c r="K20" s="2"/>
      <c r="L20" s="2"/>
    </row>
    <row r="21" spans="2:12" ht="18">
      <c r="B21" s="1" t="s">
        <v>92</v>
      </c>
      <c r="D21" s="1">
        <v>2000</v>
      </c>
      <c r="E21" s="1" t="s">
        <v>0</v>
      </c>
      <c r="F21" s="1"/>
      <c r="G21" s="1"/>
      <c r="H21" s="1"/>
      <c r="I21" s="1"/>
      <c r="J21" s="1"/>
      <c r="K21" s="2"/>
      <c r="L21" s="2"/>
    </row>
    <row r="22" spans="2:10" ht="18">
      <c r="B22" s="1" t="s">
        <v>163</v>
      </c>
      <c r="D22" s="1">
        <v>900</v>
      </c>
      <c r="E22" s="1" t="s">
        <v>0</v>
      </c>
      <c r="H22" s="1"/>
      <c r="I22" s="1"/>
      <c r="J22" s="1"/>
    </row>
    <row r="23" spans="2:10" ht="18">
      <c r="B23" s="1"/>
      <c r="D23" s="1"/>
      <c r="E23" s="1"/>
      <c r="F23" s="1"/>
      <c r="G23" s="1"/>
      <c r="H23" s="1"/>
      <c r="I23" s="1"/>
      <c r="J23" s="1"/>
    </row>
    <row r="24" spans="2:10" ht="18">
      <c r="B24" s="1"/>
      <c r="C24" s="1"/>
      <c r="D24" s="1"/>
      <c r="E24" s="1"/>
      <c r="F24" s="1"/>
      <c r="G24" s="1"/>
      <c r="J24" s="1"/>
    </row>
    <row r="25" spans="2:10" ht="18">
      <c r="B25" s="1"/>
      <c r="C25" s="1"/>
      <c r="D25" s="1"/>
      <c r="E25" s="1"/>
      <c r="J25" s="1"/>
    </row>
    <row r="26" spans="2:16" ht="18">
      <c r="B26" s="1" t="s">
        <v>30</v>
      </c>
      <c r="C26" s="1"/>
      <c r="D26" s="1">
        <f>D16+D21+D22</f>
        <v>208923.27</v>
      </c>
      <c r="E26" s="1" t="s">
        <v>0</v>
      </c>
      <c r="F26" s="1"/>
      <c r="G26" s="1"/>
      <c r="J26" s="1"/>
      <c r="L26" s="2"/>
      <c r="O26" s="1"/>
      <c r="P26" s="1"/>
    </row>
    <row r="27" spans="6:7" ht="18">
      <c r="F27" s="1"/>
      <c r="G27" s="1"/>
    </row>
    <row r="28" spans="1:7" ht="18">
      <c r="A28" s="1"/>
      <c r="B28" s="1" t="s">
        <v>61</v>
      </c>
      <c r="F28" s="1"/>
      <c r="G28" s="1"/>
    </row>
    <row r="29" spans="1:13" ht="18">
      <c r="A29" s="1"/>
      <c r="B29" s="1" t="s">
        <v>176</v>
      </c>
      <c r="D29" s="1">
        <f>D7+D11-D26</f>
        <v>17687</v>
      </c>
      <c r="E29" s="1" t="s">
        <v>0</v>
      </c>
      <c r="F29" s="1"/>
      <c r="G29" s="1"/>
      <c r="M29" s="1"/>
    </row>
    <row r="30" spans="1:7" ht="18">
      <c r="A30" s="1"/>
      <c r="B30" s="1"/>
      <c r="F30" s="1"/>
      <c r="G30" s="1"/>
    </row>
    <row r="31" spans="1:7" ht="18">
      <c r="A31" s="1"/>
      <c r="B31" s="1" t="s">
        <v>48</v>
      </c>
      <c r="F31" s="1"/>
      <c r="G31" s="1"/>
    </row>
    <row r="32" spans="2:5" ht="18">
      <c r="B32" s="1" t="s">
        <v>176</v>
      </c>
      <c r="D32" s="1">
        <v>26800.03</v>
      </c>
      <c r="E32" s="1" t="s">
        <v>0</v>
      </c>
    </row>
    <row r="33" spans="2:5" ht="18">
      <c r="B33" s="1"/>
      <c r="D33" s="1"/>
      <c r="E33" s="1"/>
    </row>
    <row r="34" ht="18">
      <c r="A34" s="1"/>
    </row>
    <row r="35" spans="1:2" ht="18">
      <c r="A35" s="1"/>
      <c r="B35" t="s">
        <v>57</v>
      </c>
    </row>
    <row r="36" ht="18">
      <c r="A36" s="1"/>
    </row>
    <row r="37" spans="1:2" ht="18">
      <c r="A37" s="1"/>
      <c r="B37" t="s">
        <v>58</v>
      </c>
    </row>
    <row r="51" spans="1:16" s="1" customFormat="1" ht="1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  <row r="89" ht="18">
      <c r="I89" s="1"/>
    </row>
  </sheetData>
  <sheetProtection/>
  <printOptions/>
  <pageMargins left="0.22" right="0.19" top="1" bottom="1" header="0.5" footer="0.5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E1">
      <selection activeCell="H1" sqref="H1:O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7" width="17.75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  <col min="12" max="12" width="12.25390625" style="0" customWidth="1"/>
    <col min="13" max="13" width="10.7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2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  <c r="L2" s="2"/>
    </row>
    <row r="3" spans="2:12" ht="18">
      <c r="B3" s="1" t="s">
        <v>270</v>
      </c>
      <c r="C3" s="1"/>
      <c r="D3" s="1"/>
      <c r="E3" s="1"/>
      <c r="F3" s="1"/>
      <c r="G3" s="1"/>
      <c r="H3" s="15"/>
      <c r="I3" s="2"/>
      <c r="J3" s="2"/>
      <c r="K3" s="2"/>
      <c r="L3" s="2"/>
    </row>
    <row r="4" spans="2:12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  <c r="L4" s="2"/>
    </row>
    <row r="5" spans="2:12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  <c r="L5" s="2"/>
    </row>
    <row r="6" spans="2:12" ht="20.25">
      <c r="B6" s="7"/>
      <c r="C6" s="1"/>
      <c r="D6" s="1"/>
      <c r="E6" s="1"/>
      <c r="F6" s="1"/>
      <c r="G6" s="1"/>
      <c r="H6" s="15"/>
      <c r="I6" s="2"/>
      <c r="J6" s="2"/>
      <c r="K6" s="2"/>
      <c r="L6" s="2"/>
    </row>
    <row r="7" spans="2:12" ht="18">
      <c r="B7" s="1" t="s">
        <v>88</v>
      </c>
      <c r="C7" s="1"/>
      <c r="D7" s="1">
        <v>-36109.16</v>
      </c>
      <c r="E7" s="1" t="s">
        <v>0</v>
      </c>
      <c r="F7" s="1"/>
      <c r="G7" s="1"/>
      <c r="H7" s="15"/>
      <c r="I7" s="2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  <c r="L8" s="2"/>
    </row>
    <row r="9" spans="2:12" ht="18">
      <c r="B9" s="1" t="s">
        <v>83</v>
      </c>
      <c r="C9" s="1"/>
      <c r="D9" s="1">
        <v>237114.2</v>
      </c>
      <c r="E9" s="1" t="s">
        <v>0</v>
      </c>
      <c r="F9" s="1"/>
      <c r="G9" s="1"/>
      <c r="H9" s="2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  <c r="L10" s="2"/>
    </row>
    <row r="11" spans="2:12" ht="18">
      <c r="B11" s="1" t="s">
        <v>83</v>
      </c>
      <c r="C11" s="1"/>
      <c r="D11" s="1">
        <v>236847.32</v>
      </c>
      <c r="E11" s="1" t="s">
        <v>0</v>
      </c>
      <c r="F11" s="1"/>
      <c r="G11" s="1"/>
      <c r="H11" s="2"/>
      <c r="I11" s="2"/>
      <c r="J11" s="2"/>
      <c r="L11" s="2"/>
    </row>
    <row r="12" spans="2:12" ht="18">
      <c r="B12" s="1" t="s">
        <v>69</v>
      </c>
      <c r="D12" s="1">
        <f>ROUND((D11*14.3%),2)</f>
        <v>33869.17</v>
      </c>
      <c r="E12" s="1" t="s">
        <v>0</v>
      </c>
      <c r="F12" s="1"/>
      <c r="G12" s="1"/>
      <c r="I12" s="2"/>
      <c r="J12" s="2"/>
      <c r="K12" s="2"/>
      <c r="L12" s="9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11" ht="18">
      <c r="B14" s="1" t="s">
        <v>19</v>
      </c>
      <c r="D14" s="1"/>
      <c r="E14" s="1"/>
      <c r="F14" s="1"/>
      <c r="G14" s="1"/>
      <c r="H14" s="1"/>
      <c r="I14" s="2"/>
      <c r="J14" s="2"/>
      <c r="K14" s="2"/>
    </row>
    <row r="15" spans="2:11" ht="18">
      <c r="B15" s="1" t="s">
        <v>62</v>
      </c>
      <c r="F15" s="1"/>
      <c r="G15" s="1"/>
      <c r="H15" s="1"/>
      <c r="I15" s="2"/>
      <c r="J15" s="2"/>
      <c r="K15" s="2"/>
    </row>
    <row r="16" spans="2:12" ht="18">
      <c r="B16" s="1" t="s">
        <v>84</v>
      </c>
      <c r="D16" s="1">
        <f>ROUND((D9*85.7%),2)</f>
        <v>203206.87</v>
      </c>
      <c r="E16" s="1" t="s">
        <v>0</v>
      </c>
      <c r="F16" s="1"/>
      <c r="G16" s="1"/>
      <c r="H16" s="1"/>
      <c r="I16" s="2"/>
      <c r="J16" s="2"/>
      <c r="K16" s="2"/>
      <c r="L16" s="2"/>
    </row>
    <row r="17" spans="2:12" ht="18">
      <c r="B17" s="1" t="s">
        <v>67</v>
      </c>
      <c r="C17" s="1"/>
      <c r="I17" s="2"/>
      <c r="J17" s="2"/>
      <c r="K17" s="2"/>
      <c r="L17" s="2"/>
    </row>
    <row r="18" spans="2:12" ht="18">
      <c r="B18" s="1" t="s">
        <v>64</v>
      </c>
      <c r="D18" s="1">
        <f>ROUND((D9*9.7%),2)</f>
        <v>23000.08</v>
      </c>
      <c r="E18" s="1" t="s">
        <v>0</v>
      </c>
      <c r="F18" s="1"/>
      <c r="G18" s="1"/>
      <c r="L18" s="2"/>
    </row>
    <row r="19" spans="2:12" ht="18">
      <c r="B19" s="1" t="s">
        <v>65</v>
      </c>
      <c r="D19" s="1">
        <f>ROUND((D9*5.9%),2)</f>
        <v>13989.74</v>
      </c>
      <c r="E19" s="1" t="s">
        <v>0</v>
      </c>
      <c r="F19" s="1"/>
      <c r="G19" s="1"/>
      <c r="L19" s="2"/>
    </row>
    <row r="20" spans="2:12" ht="18">
      <c r="B20" s="1" t="s">
        <v>15</v>
      </c>
      <c r="D20" s="1">
        <v>1000</v>
      </c>
      <c r="E20" s="1" t="s">
        <v>0</v>
      </c>
      <c r="F20" s="1"/>
      <c r="G20" s="1"/>
      <c r="H20" s="1"/>
      <c r="I20" s="1"/>
      <c r="J20" s="1"/>
      <c r="K20" s="2"/>
      <c r="L20" s="2"/>
    </row>
    <row r="21" spans="2:10" ht="18">
      <c r="B21" s="1"/>
      <c r="H21" s="1"/>
      <c r="I21" s="1"/>
      <c r="J21" s="1"/>
    </row>
    <row r="22" spans="2:10" ht="18">
      <c r="B22" s="1"/>
      <c r="D22" s="1"/>
      <c r="E22" s="1"/>
      <c r="F22" s="1"/>
      <c r="G22" s="1"/>
      <c r="H22" s="1"/>
      <c r="I22" s="1"/>
      <c r="J22" s="1"/>
    </row>
    <row r="23" spans="2:10" ht="18">
      <c r="B23" s="1"/>
      <c r="C23" s="1"/>
      <c r="D23" s="1"/>
      <c r="E23" s="1"/>
      <c r="F23" s="1"/>
      <c r="G23" s="1"/>
      <c r="J23" s="1"/>
    </row>
    <row r="24" spans="2:10" ht="18">
      <c r="B24" s="1"/>
      <c r="C24" s="1"/>
      <c r="D24" s="1"/>
      <c r="E24" s="1"/>
      <c r="J24" s="1"/>
    </row>
    <row r="25" spans="2:16" ht="18">
      <c r="B25" s="1" t="s">
        <v>30</v>
      </c>
      <c r="C25" s="1"/>
      <c r="D25" s="1">
        <f>D16+D20</f>
        <v>204206.87</v>
      </c>
      <c r="E25" s="1" t="s">
        <v>0</v>
      </c>
      <c r="F25" s="1"/>
      <c r="G25" s="1"/>
      <c r="J25" s="1"/>
      <c r="L25" s="2"/>
      <c r="O25" s="1"/>
      <c r="P25" s="1"/>
    </row>
    <row r="26" spans="6:7" ht="18">
      <c r="F26" s="1"/>
      <c r="G26" s="1"/>
    </row>
    <row r="27" spans="1:7" ht="18">
      <c r="A27" s="1"/>
      <c r="B27" s="1" t="s">
        <v>61</v>
      </c>
      <c r="F27" s="1"/>
      <c r="G27" s="1"/>
    </row>
    <row r="28" spans="1:13" ht="18">
      <c r="A28" s="1"/>
      <c r="B28" s="1" t="s">
        <v>176</v>
      </c>
      <c r="D28" s="1">
        <f>D7+D11-D25</f>
        <v>-3468.709999999992</v>
      </c>
      <c r="E28" s="1" t="s">
        <v>0</v>
      </c>
      <c r="F28" s="1"/>
      <c r="G28" s="1"/>
      <c r="M28" s="1"/>
    </row>
    <row r="29" spans="1:7" ht="18">
      <c r="A29" s="1"/>
      <c r="B29" s="1"/>
      <c r="F29" s="1"/>
      <c r="G29" s="1"/>
    </row>
    <row r="30" spans="1:7" ht="18">
      <c r="A30" s="1"/>
      <c r="B30" s="1" t="s">
        <v>48</v>
      </c>
      <c r="F30" s="1"/>
      <c r="G30" s="1"/>
    </row>
    <row r="31" spans="2:5" ht="18">
      <c r="B31" s="1" t="s">
        <v>176</v>
      </c>
      <c r="D31" s="1">
        <v>23829.12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0" ht="18">
      <c r="Q50" s="1"/>
    </row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sheetProtection/>
  <printOptions/>
  <pageMargins left="0.19" right="0.23" top="0.24" bottom="0.19" header="0.2" footer="0.19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G1" sqref="G1:J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6" width="17.75390625" style="0" customWidth="1"/>
    <col min="7" max="7" width="9.875" style="0" customWidth="1"/>
    <col min="8" max="8" width="12.375" style="0" customWidth="1"/>
    <col min="9" max="9" width="10.625" style="0" customWidth="1"/>
    <col min="10" max="10" width="14.25390625" style="0" customWidth="1"/>
    <col min="11" max="11" width="12.25390625" style="0" customWidth="1"/>
    <col min="12" max="12" width="10.75390625" style="0" customWidth="1"/>
  </cols>
  <sheetData>
    <row r="1" spans="2:7" ht="20.25">
      <c r="B1" s="7"/>
      <c r="C1" s="1"/>
      <c r="D1" s="1"/>
      <c r="E1" s="1"/>
      <c r="F1" s="1"/>
      <c r="G1" s="2"/>
    </row>
    <row r="2" spans="2:11" ht="18">
      <c r="B2" s="1" t="s">
        <v>63</v>
      </c>
      <c r="C2" s="1"/>
      <c r="D2" s="1"/>
      <c r="E2" s="1"/>
      <c r="F2" s="1"/>
      <c r="G2" s="15"/>
      <c r="H2" s="2"/>
      <c r="I2" s="2"/>
      <c r="J2" s="2"/>
      <c r="K2" s="2"/>
    </row>
    <row r="3" spans="2:11" ht="18">
      <c r="B3" s="1" t="s">
        <v>271</v>
      </c>
      <c r="C3" s="1"/>
      <c r="D3" s="1"/>
      <c r="E3" s="1"/>
      <c r="F3" s="1"/>
      <c r="G3" s="15"/>
      <c r="H3" s="2"/>
      <c r="I3" s="2"/>
      <c r="J3" s="2"/>
      <c r="K3" s="2"/>
    </row>
    <row r="4" spans="2:14" ht="18">
      <c r="B4" s="1" t="s">
        <v>32</v>
      </c>
      <c r="C4" s="1"/>
      <c r="D4" s="1"/>
      <c r="E4" s="1"/>
      <c r="F4" s="1"/>
      <c r="G4" s="15"/>
      <c r="H4" s="2"/>
      <c r="I4" s="2"/>
      <c r="J4" s="2"/>
      <c r="K4" s="2"/>
      <c r="N4">
        <f>K4+L4</f>
        <v>0</v>
      </c>
    </row>
    <row r="5" spans="2:11" ht="18">
      <c r="B5" s="1" t="s">
        <v>33</v>
      </c>
      <c r="C5" s="1"/>
      <c r="D5" s="1"/>
      <c r="E5" s="1"/>
      <c r="F5" s="1"/>
      <c r="G5" s="15"/>
      <c r="H5" s="2"/>
      <c r="I5" s="2"/>
      <c r="J5" s="2"/>
      <c r="K5" s="2"/>
    </row>
    <row r="6" spans="2:11" ht="20.25">
      <c r="B6" s="7"/>
      <c r="C6" s="1"/>
      <c r="D6" s="1"/>
      <c r="E6" s="1"/>
      <c r="F6" s="1"/>
      <c r="G6" s="15"/>
      <c r="H6" s="2"/>
      <c r="I6" s="2"/>
      <c r="J6" s="2"/>
      <c r="K6" s="2"/>
    </row>
    <row r="7" spans="2:11" ht="18">
      <c r="B7" s="1" t="s">
        <v>88</v>
      </c>
      <c r="C7" s="1"/>
      <c r="D7" s="1">
        <v>18043.99</v>
      </c>
      <c r="E7" s="1" t="s">
        <v>0</v>
      </c>
      <c r="F7" s="1"/>
      <c r="G7" s="15"/>
      <c r="H7" s="2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2"/>
      <c r="H8" s="2"/>
      <c r="I8" s="2"/>
      <c r="J8" s="2"/>
      <c r="K8" s="2"/>
    </row>
    <row r="9" spans="2:11" ht="18">
      <c r="B9" s="1" t="s">
        <v>83</v>
      </c>
      <c r="C9" s="1"/>
      <c r="D9" s="1">
        <v>308336.48</v>
      </c>
      <c r="E9" s="1" t="s">
        <v>0</v>
      </c>
      <c r="F9" s="1"/>
      <c r="G9" s="2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2"/>
      <c r="H10" s="2"/>
      <c r="I10" s="2"/>
      <c r="J10" s="2"/>
      <c r="K10" s="2"/>
    </row>
    <row r="11" spans="2:11" ht="18">
      <c r="B11" s="1" t="s">
        <v>83</v>
      </c>
      <c r="C11" s="1"/>
      <c r="D11" s="1">
        <v>290644.43</v>
      </c>
      <c r="E11" s="1" t="s">
        <v>0</v>
      </c>
      <c r="F11" s="1"/>
      <c r="G11" s="2"/>
      <c r="H11" s="2"/>
      <c r="I11" s="2"/>
      <c r="J11" s="2"/>
      <c r="K11" s="2"/>
    </row>
    <row r="12" spans="2:11" ht="18">
      <c r="B12" s="1" t="s">
        <v>69</v>
      </c>
      <c r="D12" s="1">
        <f>ROUND((D11*14.3%),2)</f>
        <v>41562.15</v>
      </c>
      <c r="E12" s="1" t="s">
        <v>0</v>
      </c>
      <c r="F12" s="1"/>
      <c r="H12" s="2"/>
      <c r="I12" s="2"/>
      <c r="J12" s="2"/>
      <c r="K12" s="9"/>
    </row>
    <row r="13" spans="2:11" ht="18"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2:10" ht="18">
      <c r="B14" s="1" t="s">
        <v>19</v>
      </c>
      <c r="D14" s="1"/>
      <c r="E14" s="1"/>
      <c r="F14" s="1"/>
      <c r="G14" s="1"/>
      <c r="H14" s="2"/>
      <c r="I14" s="2"/>
      <c r="J14" s="2"/>
    </row>
    <row r="15" spans="2:10" ht="18">
      <c r="B15" s="1" t="s">
        <v>62</v>
      </c>
      <c r="F15" s="1"/>
      <c r="G15" s="1"/>
      <c r="H15" s="2"/>
      <c r="I15" s="2"/>
      <c r="J15" s="2"/>
    </row>
    <row r="16" spans="2:11" ht="18">
      <c r="B16" s="1" t="s">
        <v>84</v>
      </c>
      <c r="D16" s="1">
        <f>ROUND((D9*85.7%),2)</f>
        <v>264244.36</v>
      </c>
      <c r="E16" s="1" t="s">
        <v>0</v>
      </c>
      <c r="F16" s="1"/>
      <c r="G16" s="1"/>
      <c r="H16" s="2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1"/>
      <c r="J17" s="2"/>
      <c r="K17" s="2"/>
    </row>
    <row r="18" spans="2:11" ht="18">
      <c r="B18" s="1" t="s">
        <v>64</v>
      </c>
      <c r="D18" s="1">
        <f>ROUND((D9*9.7%),2)</f>
        <v>29908.64</v>
      </c>
      <c r="E18" s="1" t="s">
        <v>0</v>
      </c>
      <c r="F18" s="1"/>
      <c r="K18" s="2"/>
    </row>
    <row r="19" spans="2:11" ht="18">
      <c r="B19" s="1" t="s">
        <v>65</v>
      </c>
      <c r="D19" s="1">
        <f>ROUND((D9*5.9%),2)</f>
        <v>18191.85</v>
      </c>
      <c r="E19" s="1" t="s">
        <v>0</v>
      </c>
      <c r="F19" s="1"/>
      <c r="K19" s="2"/>
    </row>
    <row r="20" spans="2:11" ht="18">
      <c r="B20" s="1" t="s">
        <v>23</v>
      </c>
      <c r="D20" s="1">
        <v>1400</v>
      </c>
      <c r="E20" s="1" t="s">
        <v>0</v>
      </c>
      <c r="F20" s="1"/>
      <c r="K20" s="2"/>
    </row>
    <row r="21" spans="2:9" ht="18">
      <c r="B21" s="1"/>
      <c r="G21" s="1"/>
      <c r="H21" s="1"/>
      <c r="I21" s="1"/>
    </row>
    <row r="22" spans="2:9" ht="18">
      <c r="B22" s="1"/>
      <c r="D22" s="1"/>
      <c r="E22" s="1"/>
      <c r="F22" s="1"/>
      <c r="G22" s="1"/>
      <c r="H22" s="1"/>
      <c r="I22" s="1"/>
    </row>
    <row r="23" spans="2:9" ht="18">
      <c r="B23" s="1"/>
      <c r="C23" s="1"/>
      <c r="D23" s="1"/>
      <c r="E23" s="1"/>
      <c r="F23" s="1"/>
      <c r="I23" s="1"/>
    </row>
    <row r="24" spans="2:9" ht="18">
      <c r="B24" s="1"/>
      <c r="C24" s="1"/>
      <c r="D24" s="1"/>
      <c r="E24" s="1"/>
      <c r="I24" s="1"/>
    </row>
    <row r="25" spans="2:15" ht="18">
      <c r="B25" s="1" t="s">
        <v>30</v>
      </c>
      <c r="C25" s="1"/>
      <c r="D25" s="1">
        <f>D16+D22+D24+D20</f>
        <v>265644.36</v>
      </c>
      <c r="E25" s="1" t="s">
        <v>0</v>
      </c>
      <c r="F25" s="1"/>
      <c r="I25" s="1"/>
      <c r="K25" s="2"/>
      <c r="N25" s="1"/>
      <c r="O25" s="1"/>
    </row>
    <row r="26" ht="18">
      <c r="F26" s="1"/>
    </row>
    <row r="27" spans="1:6" ht="18">
      <c r="A27" s="1"/>
      <c r="B27" s="1" t="s">
        <v>61</v>
      </c>
      <c r="F27" s="1"/>
    </row>
    <row r="28" spans="1:12" ht="18">
      <c r="A28" s="1"/>
      <c r="B28" s="1" t="s">
        <v>176</v>
      </c>
      <c r="D28" s="1">
        <f>D7+D11-D25</f>
        <v>43044.06</v>
      </c>
      <c r="E28" s="1" t="s">
        <v>0</v>
      </c>
      <c r="F28" s="1"/>
      <c r="L28" s="1"/>
    </row>
    <row r="29" spans="3:15" s="1" customFormat="1" ht="18">
      <c r="C29"/>
      <c r="D29"/>
      <c r="E29"/>
      <c r="G29"/>
      <c r="H29"/>
      <c r="I29"/>
      <c r="J29"/>
      <c r="K29"/>
      <c r="L29"/>
      <c r="M29"/>
      <c r="N29"/>
      <c r="O29"/>
    </row>
    <row r="30" spans="1:6" ht="18">
      <c r="A30" s="1"/>
      <c r="B30" s="1" t="s">
        <v>48</v>
      </c>
      <c r="F30" s="1"/>
    </row>
    <row r="31" spans="2:5" ht="18">
      <c r="B31" s="1" t="s">
        <v>176</v>
      </c>
      <c r="D31" s="1">
        <v>41266.8</v>
      </c>
      <c r="E31" s="1" t="s">
        <v>0</v>
      </c>
    </row>
    <row r="32" spans="2:5" ht="18">
      <c r="B32" s="1"/>
      <c r="D32" s="1"/>
      <c r="E32" s="1"/>
    </row>
    <row r="33" ht="18">
      <c r="A33" s="1"/>
    </row>
    <row r="34" spans="1:2" ht="18">
      <c r="A34" s="1"/>
      <c r="B34" t="s">
        <v>57</v>
      </c>
    </row>
    <row r="35" ht="18">
      <c r="A35" s="1"/>
    </row>
    <row r="36" spans="1:2" ht="18">
      <c r="A36" s="1"/>
      <c r="B36" t="s">
        <v>58</v>
      </c>
    </row>
    <row r="56" ht="18">
      <c r="H56" s="1"/>
    </row>
    <row r="57" ht="18">
      <c r="H57" s="1"/>
    </row>
    <row r="58" ht="18">
      <c r="H58" s="1"/>
    </row>
    <row r="59" ht="18">
      <c r="H59" s="1"/>
    </row>
    <row r="60" ht="18">
      <c r="H60" s="1"/>
    </row>
    <row r="61" ht="18">
      <c r="H61" s="1"/>
    </row>
    <row r="62" ht="18">
      <c r="H62" s="1"/>
    </row>
    <row r="63" ht="18">
      <c r="H63" s="1"/>
    </row>
    <row r="64" ht="18">
      <c r="H64" s="1"/>
    </row>
    <row r="65" ht="18">
      <c r="H65" s="1"/>
    </row>
    <row r="66" ht="18">
      <c r="H66" s="1"/>
    </row>
    <row r="67" ht="18">
      <c r="H67" s="1"/>
    </row>
    <row r="68" ht="18">
      <c r="H68" s="1"/>
    </row>
    <row r="69" ht="18">
      <c r="H69" s="1"/>
    </row>
    <row r="70" ht="18">
      <c r="H70" s="1"/>
    </row>
    <row r="71" ht="18">
      <c r="H71" s="1"/>
    </row>
    <row r="72" ht="18">
      <c r="H72" s="1"/>
    </row>
    <row r="73" ht="18">
      <c r="H73" s="1"/>
    </row>
    <row r="74" ht="18">
      <c r="H74" s="1"/>
    </row>
    <row r="75" ht="18">
      <c r="H75" s="1"/>
    </row>
    <row r="76" ht="18">
      <c r="H76" s="1"/>
    </row>
    <row r="77" ht="18">
      <c r="H77" s="1"/>
    </row>
    <row r="78" ht="18">
      <c r="H78" s="1"/>
    </row>
    <row r="79" ht="18">
      <c r="H79" s="1"/>
    </row>
    <row r="80" ht="18">
      <c r="H80" s="1"/>
    </row>
    <row r="81" ht="18">
      <c r="H81" s="1"/>
    </row>
    <row r="82" ht="18">
      <c r="H82" s="1"/>
    </row>
    <row r="83" ht="18">
      <c r="H83" s="1"/>
    </row>
    <row r="84" ht="18">
      <c r="H84" s="1"/>
    </row>
    <row r="85" ht="18">
      <c r="H85" s="1"/>
    </row>
    <row r="86" ht="18">
      <c r="H86" s="1"/>
    </row>
    <row r="87" ht="18">
      <c r="H87" s="1"/>
    </row>
    <row r="88" ht="18">
      <c r="H8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E1">
      <selection activeCell="H1" sqref="H1:N1638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21.375" style="0" customWidth="1"/>
    <col min="4" max="4" width="17.25390625" style="0" customWidth="1"/>
    <col min="5" max="5" width="8.625" style="0" customWidth="1"/>
    <col min="6" max="7" width="17.75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  <col min="12" max="12" width="12.25390625" style="0" customWidth="1"/>
    <col min="13" max="13" width="10.7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2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  <c r="L2" s="2"/>
    </row>
    <row r="3" spans="2:12" ht="18">
      <c r="B3" s="1" t="s">
        <v>272</v>
      </c>
      <c r="C3" s="1"/>
      <c r="D3" s="1"/>
      <c r="E3" s="1"/>
      <c r="F3" s="1"/>
      <c r="G3" s="1"/>
      <c r="H3" s="15"/>
      <c r="I3" s="2"/>
      <c r="J3" s="2"/>
      <c r="K3" s="2"/>
      <c r="L3" s="2"/>
    </row>
    <row r="4" spans="2:15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  <c r="L4" s="2"/>
      <c r="O4">
        <f>L4+M4</f>
        <v>0</v>
      </c>
    </row>
    <row r="5" spans="2:12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  <c r="L5" s="2"/>
    </row>
    <row r="6" spans="2:12" ht="20.25">
      <c r="B6" s="7"/>
      <c r="C6" s="1"/>
      <c r="D6" s="1"/>
      <c r="E6" s="1"/>
      <c r="F6" s="1"/>
      <c r="G6" s="1"/>
      <c r="H6" s="15"/>
      <c r="I6" s="2"/>
      <c r="J6" s="2"/>
      <c r="K6" s="2"/>
      <c r="L6" s="2"/>
    </row>
    <row r="7" spans="2:12" ht="18">
      <c r="B7" s="1" t="s">
        <v>88</v>
      </c>
      <c r="C7" s="1"/>
      <c r="D7" s="1">
        <v>-67695.5</v>
      </c>
      <c r="E7" s="1" t="s">
        <v>0</v>
      </c>
      <c r="F7" s="1"/>
      <c r="G7" s="1"/>
      <c r="H7" s="15"/>
      <c r="I7" s="2"/>
      <c r="J7" s="2"/>
      <c r="K7" s="2"/>
      <c r="L7" s="2"/>
    </row>
    <row r="8" spans="2:12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  <c r="L8" s="2"/>
    </row>
    <row r="9" spans="2:12" ht="18">
      <c r="B9" s="1" t="s">
        <v>83</v>
      </c>
      <c r="C9" s="1"/>
      <c r="D9" s="1">
        <v>407053.89</v>
      </c>
      <c r="E9" s="1" t="s">
        <v>0</v>
      </c>
      <c r="F9" s="1"/>
      <c r="G9" s="1"/>
      <c r="H9" s="2"/>
      <c r="I9" s="2"/>
      <c r="J9" s="2"/>
      <c r="K9" s="2"/>
      <c r="L9" s="2"/>
    </row>
    <row r="10" spans="2:12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  <c r="L10" s="2"/>
    </row>
    <row r="11" spans="2:12" ht="18">
      <c r="B11" s="1" t="s">
        <v>83</v>
      </c>
      <c r="C11" s="1"/>
      <c r="D11" s="1">
        <v>394986.87</v>
      </c>
      <c r="E11" s="1" t="s">
        <v>0</v>
      </c>
      <c r="F11" s="1"/>
      <c r="G11" s="1"/>
      <c r="H11" s="2"/>
      <c r="I11" s="2"/>
      <c r="J11" s="2"/>
      <c r="L11" s="2"/>
    </row>
    <row r="12" spans="2:12" ht="18">
      <c r="B12" s="1" t="s">
        <v>69</v>
      </c>
      <c r="D12" s="1">
        <f>ROUND((D11*14.3%),2)</f>
        <v>56483.12</v>
      </c>
      <c r="E12" s="1" t="s">
        <v>0</v>
      </c>
      <c r="F12" s="1"/>
      <c r="G12" s="1"/>
      <c r="I12" s="2"/>
      <c r="J12" s="2"/>
      <c r="K12" s="2"/>
      <c r="L12" s="9"/>
    </row>
    <row r="13" spans="2:12" ht="18"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</row>
    <row r="14" spans="2:11" ht="18">
      <c r="B14" s="1" t="s">
        <v>19</v>
      </c>
      <c r="D14" s="1"/>
      <c r="E14" s="1"/>
      <c r="F14" s="1"/>
      <c r="G14" s="1"/>
      <c r="H14" s="2"/>
      <c r="I14" s="2"/>
      <c r="J14" s="2"/>
      <c r="K14" s="2"/>
    </row>
    <row r="15" spans="2:11" ht="18">
      <c r="B15" s="1" t="s">
        <v>62</v>
      </c>
      <c r="F15" s="1"/>
      <c r="G15" s="1"/>
      <c r="H15" s="2"/>
      <c r="I15" s="2"/>
      <c r="J15" s="2"/>
      <c r="K15" s="2"/>
    </row>
    <row r="16" spans="2:12" ht="18">
      <c r="B16" s="1" t="s">
        <v>84</v>
      </c>
      <c r="D16" s="1">
        <f>ROUND((D9*85.7%),2)</f>
        <v>348845.18</v>
      </c>
      <c r="E16" s="1" t="s">
        <v>0</v>
      </c>
      <c r="F16" s="1"/>
      <c r="G16" s="1"/>
      <c r="H16" s="2"/>
      <c r="I16" s="2"/>
      <c r="J16" s="2"/>
      <c r="K16" s="2"/>
      <c r="L16" s="2"/>
    </row>
    <row r="17" spans="2:12" ht="18">
      <c r="B17" s="1" t="s">
        <v>67</v>
      </c>
      <c r="C17" s="1"/>
      <c r="H17" s="2"/>
      <c r="I17" s="2"/>
      <c r="J17" s="2"/>
      <c r="K17" s="2"/>
      <c r="L17" s="2"/>
    </row>
    <row r="18" spans="2:12" ht="18">
      <c r="B18" s="1" t="s">
        <v>64</v>
      </c>
      <c r="D18" s="1">
        <f>ROUND((D9*9.7%),2)</f>
        <v>39484.23</v>
      </c>
      <c r="E18" s="1" t="s">
        <v>0</v>
      </c>
      <c r="F18" s="1"/>
      <c r="G18" s="1"/>
      <c r="L18" s="2"/>
    </row>
    <row r="19" spans="2:12" ht="18">
      <c r="B19" s="1" t="s">
        <v>65</v>
      </c>
      <c r="D19" s="1">
        <f>ROUND((D9*5.9%),2)</f>
        <v>24016.18</v>
      </c>
      <c r="E19" s="1" t="s">
        <v>0</v>
      </c>
      <c r="F19" s="1"/>
      <c r="G19" s="1"/>
      <c r="L19" s="2"/>
    </row>
    <row r="20" spans="2:12" ht="18">
      <c r="B20" s="1" t="s">
        <v>111</v>
      </c>
      <c r="D20" s="1">
        <v>1000</v>
      </c>
      <c r="E20" s="1" t="s">
        <v>0</v>
      </c>
      <c r="F20" s="1"/>
      <c r="G20" s="1"/>
      <c r="L20" s="2"/>
    </row>
    <row r="21" spans="2:10" ht="18">
      <c r="B21" s="1" t="s">
        <v>11</v>
      </c>
      <c r="D21" s="1">
        <v>1560</v>
      </c>
      <c r="E21" s="1" t="s">
        <v>0</v>
      </c>
      <c r="H21" s="2"/>
      <c r="I21" s="2"/>
      <c r="J21" s="2"/>
    </row>
    <row r="22" spans="2:10" ht="18">
      <c r="B22" s="1" t="s">
        <v>15</v>
      </c>
      <c r="D22" s="1">
        <v>1000</v>
      </c>
      <c r="E22" s="1" t="s">
        <v>0</v>
      </c>
      <c r="F22" s="1"/>
      <c r="G22" s="1"/>
      <c r="H22" s="2"/>
      <c r="I22" s="2"/>
      <c r="J22" s="2"/>
    </row>
    <row r="23" spans="2:10" ht="18">
      <c r="B23" s="1" t="s">
        <v>171</v>
      </c>
      <c r="C23" s="1"/>
      <c r="D23" s="1">
        <v>1000</v>
      </c>
      <c r="E23" s="1" t="s">
        <v>0</v>
      </c>
      <c r="F23" s="1"/>
      <c r="G23" s="1"/>
      <c r="H23" s="2"/>
      <c r="I23" s="2"/>
      <c r="J23" s="2"/>
    </row>
    <row r="24" spans="2:10" ht="18">
      <c r="B24" s="1" t="s">
        <v>172</v>
      </c>
      <c r="C24" s="1"/>
      <c r="D24" s="1">
        <v>2300</v>
      </c>
      <c r="E24" s="1" t="s">
        <v>0</v>
      </c>
      <c r="H24" s="2"/>
      <c r="I24" s="2"/>
      <c r="J24" s="2"/>
    </row>
    <row r="25" spans="2:10" ht="18">
      <c r="B25" s="1" t="s">
        <v>163</v>
      </c>
      <c r="C25" s="1"/>
      <c r="D25" s="1">
        <v>1400</v>
      </c>
      <c r="E25" s="1" t="s">
        <v>0</v>
      </c>
      <c r="H25" s="2"/>
      <c r="I25" s="2"/>
      <c r="J25" s="2"/>
    </row>
    <row r="26" spans="2:10" ht="18">
      <c r="B26" s="1" t="s">
        <v>146</v>
      </c>
      <c r="C26" s="1"/>
      <c r="D26" s="1">
        <v>3400</v>
      </c>
      <c r="E26" s="1" t="s">
        <v>0</v>
      </c>
      <c r="H26" s="2"/>
      <c r="I26" s="2"/>
      <c r="J26" s="2"/>
    </row>
    <row r="27" spans="2:16" ht="18">
      <c r="B27" s="1" t="s">
        <v>30</v>
      </c>
      <c r="C27" s="1"/>
      <c r="D27" s="1">
        <f>D16+D20+D21+D22+D23+D24+D25+D26</f>
        <v>360505.18</v>
      </c>
      <c r="E27" s="1" t="s">
        <v>0</v>
      </c>
      <c r="F27" s="1"/>
      <c r="G27" s="1"/>
      <c r="H27" s="2"/>
      <c r="I27" s="2"/>
      <c r="J27" s="2"/>
      <c r="L27" s="2"/>
      <c r="O27" s="1"/>
      <c r="P27" s="1"/>
    </row>
    <row r="28" spans="6:10" ht="18">
      <c r="F28" s="1"/>
      <c r="G28" s="1"/>
      <c r="H28" s="2"/>
      <c r="I28" s="2"/>
      <c r="J28" s="2"/>
    </row>
    <row r="29" spans="1:10" ht="18">
      <c r="A29" s="1"/>
      <c r="B29" s="1" t="s">
        <v>61</v>
      </c>
      <c r="F29" s="1"/>
      <c r="G29" s="1"/>
      <c r="H29" s="2"/>
      <c r="I29" s="2"/>
      <c r="J29" s="2"/>
    </row>
    <row r="30" spans="1:13" ht="18">
      <c r="A30" s="1"/>
      <c r="B30" s="1" t="s">
        <v>176</v>
      </c>
      <c r="D30" s="1">
        <f>D7+D11+D13-D27</f>
        <v>-33213.81</v>
      </c>
      <c r="E30" s="1" t="s">
        <v>0</v>
      </c>
      <c r="F30" s="1"/>
      <c r="G30" s="1"/>
      <c r="H30" s="2"/>
      <c r="I30" s="2"/>
      <c r="J30" s="2"/>
      <c r="M30" s="1"/>
    </row>
    <row r="31" spans="1:17" ht="18">
      <c r="A31" s="1"/>
      <c r="B31" s="1"/>
      <c r="F31" s="1"/>
      <c r="G31" s="1"/>
      <c r="H31" s="2"/>
      <c r="I31" s="2"/>
      <c r="J31" s="2"/>
      <c r="Q31" s="1"/>
    </row>
    <row r="32" spans="1:10" ht="18">
      <c r="A32" s="1"/>
      <c r="B32" s="1" t="s">
        <v>48</v>
      </c>
      <c r="F32" s="1"/>
      <c r="G32" s="1"/>
      <c r="H32" s="2"/>
      <c r="I32" s="2"/>
      <c r="J32" s="2"/>
    </row>
    <row r="33" spans="2:10" ht="18">
      <c r="B33" s="1" t="s">
        <v>176</v>
      </c>
      <c r="D33" s="1">
        <v>54894.24</v>
      </c>
      <c r="E33" s="1" t="s">
        <v>0</v>
      </c>
      <c r="H33" s="2"/>
      <c r="I33" s="2"/>
      <c r="J33" s="2"/>
    </row>
    <row r="34" spans="2:10" ht="18">
      <c r="B34" s="1"/>
      <c r="D34" s="1"/>
      <c r="E34" s="1"/>
      <c r="H34" s="2"/>
      <c r="I34" s="2"/>
      <c r="J34" s="2"/>
    </row>
    <row r="35" spans="1:10" ht="18">
      <c r="A35" s="1"/>
      <c r="H35" s="2"/>
      <c r="I35" s="2"/>
      <c r="J35" s="2"/>
    </row>
    <row r="36" spans="1:10" ht="18">
      <c r="A36" s="1"/>
      <c r="B36" t="s">
        <v>57</v>
      </c>
      <c r="H36" s="2"/>
      <c r="I36" s="2"/>
      <c r="J36" s="2"/>
    </row>
    <row r="37" spans="1:10" ht="18">
      <c r="A37" s="1"/>
      <c r="H37" s="2"/>
      <c r="I37" s="2"/>
      <c r="J37" s="2"/>
    </row>
    <row r="38" spans="1:2" ht="18">
      <c r="A38" s="1"/>
      <c r="B38" t="s">
        <v>58</v>
      </c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  <row r="89" ht="18">
      <c r="I89" s="1"/>
    </row>
    <row r="90" ht="18">
      <c r="I90" s="1"/>
    </row>
  </sheetData>
  <sheetProtection/>
  <printOptions/>
  <pageMargins left="0.19" right="0.19" top="0.22" bottom="0.19" header="0.2" footer="0.19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B1:M88"/>
  <sheetViews>
    <sheetView zoomScalePageLayoutView="0" workbookViewId="0" topLeftCell="F1">
      <selection activeCell="H1" sqref="H1:R16384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19.25390625" style="0" customWidth="1"/>
    <col min="4" max="4" width="17.75390625" style="0" customWidth="1"/>
    <col min="5" max="5" width="10.375" style="0" customWidth="1"/>
    <col min="6" max="6" width="12.00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328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18">
      <c r="B6" s="1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2191.52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21948.12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0" ht="18">
      <c r="B11" s="1" t="s">
        <v>83</v>
      </c>
      <c r="C11" s="1"/>
      <c r="D11" s="1">
        <v>20823.72</v>
      </c>
      <c r="E11" s="1" t="s">
        <v>0</v>
      </c>
      <c r="F11" s="1"/>
      <c r="G11" s="1"/>
      <c r="H11" s="2"/>
      <c r="I11" s="2"/>
      <c r="J11" s="2"/>
    </row>
    <row r="12" spans="2:11" ht="18">
      <c r="B12" s="1" t="s">
        <v>69</v>
      </c>
      <c r="D12" s="1">
        <f>ROUND((D11*13.6%),2)</f>
        <v>2832.03</v>
      </c>
      <c r="E12" s="1" t="s">
        <v>0</v>
      </c>
      <c r="F12" s="1"/>
      <c r="G12" s="1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1"/>
      <c r="I14" s="2"/>
      <c r="J14" s="2"/>
      <c r="K14" s="2"/>
      <c r="M14" s="2"/>
    </row>
    <row r="15" spans="2:11" ht="18">
      <c r="B15" s="1" t="s">
        <v>62</v>
      </c>
      <c r="G15" s="1"/>
      <c r="H15" s="1"/>
      <c r="I15" s="2"/>
      <c r="J15" s="2"/>
      <c r="K15" s="2"/>
    </row>
    <row r="16" spans="2:11" ht="18">
      <c r="B16" s="1" t="s">
        <v>84</v>
      </c>
      <c r="D16" s="1">
        <f>ROUND((D9*73.3%),2)</f>
        <v>16087.97</v>
      </c>
      <c r="E16" s="1" t="s">
        <v>0</v>
      </c>
      <c r="F16" s="1"/>
      <c r="G16" s="1"/>
      <c r="H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11" ht="18">
      <c r="B18" s="1" t="s">
        <v>64</v>
      </c>
      <c r="D18" s="1">
        <f>ROUND((D9*13.6%),2)</f>
        <v>2984.94</v>
      </c>
      <c r="E18" s="1" t="s">
        <v>0</v>
      </c>
      <c r="F18" s="1"/>
      <c r="G18" s="1"/>
      <c r="H18" s="1"/>
      <c r="K18" s="2"/>
    </row>
    <row r="19" spans="2:11" ht="18">
      <c r="B19" s="1" t="s">
        <v>65</v>
      </c>
      <c r="D19" s="1">
        <f>ROUND((D9*0%),2)</f>
        <v>0</v>
      </c>
      <c r="E19" s="1" t="s">
        <v>0</v>
      </c>
      <c r="F19" s="1"/>
      <c r="G19" s="1"/>
      <c r="H19" s="1"/>
      <c r="I19" s="1"/>
      <c r="J19" s="1"/>
      <c r="K19" s="2"/>
    </row>
    <row r="20" spans="2:11" ht="18">
      <c r="B20" s="1" t="s">
        <v>70</v>
      </c>
      <c r="D20" s="1">
        <f>ROUND(J16*11.51,2)</f>
        <v>0</v>
      </c>
      <c r="E20" s="1" t="s">
        <v>0</v>
      </c>
      <c r="F20" s="1"/>
      <c r="G20" s="1"/>
      <c r="H20" s="1"/>
      <c r="I20" s="1"/>
      <c r="J20" s="1"/>
      <c r="K20" s="2"/>
    </row>
    <row r="21" spans="2:10" ht="18">
      <c r="B21" s="1" t="s">
        <v>111</v>
      </c>
      <c r="C21" s="1"/>
      <c r="D21" s="1">
        <v>1000</v>
      </c>
      <c r="E21" s="1" t="s">
        <v>0</v>
      </c>
      <c r="H21" s="1"/>
      <c r="I21" s="1"/>
      <c r="J21" s="1"/>
    </row>
    <row r="22" spans="2:10" ht="18">
      <c r="B22" s="1"/>
      <c r="C22" s="1"/>
      <c r="D22" s="1"/>
      <c r="E22" s="1"/>
      <c r="H22" s="1"/>
      <c r="I22" s="1"/>
      <c r="J22" s="1"/>
    </row>
    <row r="23" spans="2:10" ht="18">
      <c r="B23" s="1" t="s">
        <v>47</v>
      </c>
      <c r="D23" s="1">
        <f>D16+D21</f>
        <v>17087.97</v>
      </c>
      <c r="E23" s="1" t="s">
        <v>0</v>
      </c>
      <c r="F23" s="1"/>
      <c r="J23" s="1"/>
    </row>
    <row r="24" ht="18">
      <c r="J24" s="1"/>
    </row>
    <row r="25" spans="2:10" ht="18">
      <c r="B25" s="1" t="s">
        <v>61</v>
      </c>
      <c r="J25" s="1"/>
    </row>
    <row r="26" spans="2:5" ht="18">
      <c r="B26" s="1" t="s">
        <v>176</v>
      </c>
      <c r="D26" s="1">
        <f>D7+D11-D23</f>
        <v>5927.27</v>
      </c>
      <c r="E26" s="1" t="s">
        <v>0</v>
      </c>
    </row>
    <row r="27" spans="2:6" ht="18">
      <c r="B27" s="1"/>
      <c r="F27" s="1"/>
    </row>
    <row r="28" spans="2:6" ht="18">
      <c r="B28" s="1" t="s">
        <v>48</v>
      </c>
      <c r="C28" s="14"/>
      <c r="F28" s="1"/>
    </row>
    <row r="29" spans="2:6" ht="18">
      <c r="B29" s="1" t="s">
        <v>176</v>
      </c>
      <c r="C29" s="14"/>
      <c r="D29" s="1">
        <v>2979.21</v>
      </c>
      <c r="E29" s="1" t="s">
        <v>0</v>
      </c>
      <c r="F29" s="1"/>
    </row>
    <row r="30" spans="2:5" ht="18">
      <c r="B30" s="1"/>
      <c r="D30" s="10"/>
      <c r="E30" s="1"/>
    </row>
    <row r="32" ht="12.75">
      <c r="B32" t="s">
        <v>57</v>
      </c>
    </row>
    <row r="34" ht="12.75">
      <c r="B34" t="s">
        <v>58</v>
      </c>
    </row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B1:M88"/>
  <sheetViews>
    <sheetView zoomScalePageLayoutView="0" workbookViewId="0" topLeftCell="B1">
      <selection activeCell="H1" sqref="H1:K16384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19.25390625" style="0" customWidth="1"/>
    <col min="4" max="4" width="17.75390625" style="0" customWidth="1"/>
    <col min="5" max="5" width="10.375" style="0" customWidth="1"/>
    <col min="6" max="6" width="12.00390625" style="0" customWidth="1"/>
    <col min="8" max="8" width="9.875" style="0" customWidth="1"/>
    <col min="9" max="9" width="12.375" style="0" customWidth="1"/>
    <col min="10" max="10" width="10.625" style="0" customWidth="1"/>
    <col min="11" max="11" width="14.25390625" style="0" customWidth="1"/>
  </cols>
  <sheetData>
    <row r="1" spans="2:8" ht="20.25">
      <c r="B1" s="7"/>
      <c r="C1" s="1"/>
      <c r="D1" s="1"/>
      <c r="E1" s="1"/>
      <c r="F1" s="1"/>
      <c r="G1" s="1"/>
      <c r="H1" s="2"/>
    </row>
    <row r="2" spans="2:11" ht="18">
      <c r="B2" s="1" t="s">
        <v>63</v>
      </c>
      <c r="C2" s="1"/>
      <c r="D2" s="1"/>
      <c r="E2" s="1"/>
      <c r="F2" s="1"/>
      <c r="G2" s="1"/>
      <c r="H2" s="15"/>
      <c r="I2" s="2"/>
      <c r="J2" s="2"/>
      <c r="K2" s="2"/>
    </row>
    <row r="3" spans="2:11" ht="18">
      <c r="B3" s="1" t="s">
        <v>273</v>
      </c>
      <c r="C3" s="1"/>
      <c r="D3" s="1"/>
      <c r="E3" s="1"/>
      <c r="F3" s="1"/>
      <c r="G3" s="1"/>
      <c r="H3" s="15"/>
      <c r="I3" s="2"/>
      <c r="J3" s="2"/>
      <c r="K3" s="2"/>
    </row>
    <row r="4" spans="2:11" ht="18">
      <c r="B4" s="1" t="s">
        <v>32</v>
      </c>
      <c r="C4" s="1"/>
      <c r="D4" s="1"/>
      <c r="E4" s="1"/>
      <c r="F4" s="1"/>
      <c r="G4" s="1"/>
      <c r="H4" s="15"/>
      <c r="I4" s="2"/>
      <c r="J4" s="2"/>
      <c r="K4" s="2"/>
    </row>
    <row r="5" spans="2:11" ht="18">
      <c r="B5" s="1" t="s">
        <v>33</v>
      </c>
      <c r="C5" s="1"/>
      <c r="D5" s="1"/>
      <c r="E5" s="1"/>
      <c r="F5" s="1"/>
      <c r="G5" s="1"/>
      <c r="H5" s="15"/>
      <c r="I5" s="2"/>
      <c r="J5" s="2"/>
      <c r="K5" s="2"/>
    </row>
    <row r="6" spans="2:11" ht="18">
      <c r="B6" s="1"/>
      <c r="C6" s="1"/>
      <c r="D6" s="1"/>
      <c r="E6" s="1"/>
      <c r="F6" s="1"/>
      <c r="G6" s="1"/>
      <c r="H6" s="15"/>
      <c r="I6" s="2"/>
      <c r="J6" s="2"/>
      <c r="K6" s="2"/>
    </row>
    <row r="7" spans="2:11" ht="18">
      <c r="B7" s="1" t="s">
        <v>88</v>
      </c>
      <c r="C7" s="1"/>
      <c r="D7" s="1">
        <v>1058.12</v>
      </c>
      <c r="E7" s="1" t="s">
        <v>0</v>
      </c>
      <c r="F7" s="1"/>
      <c r="G7" s="1"/>
      <c r="H7" s="15"/>
      <c r="I7" s="2"/>
      <c r="J7" s="2"/>
      <c r="K7" s="2"/>
    </row>
    <row r="8" spans="2:11" ht="18">
      <c r="B8" s="1" t="s">
        <v>34</v>
      </c>
      <c r="C8" s="1"/>
      <c r="D8" s="1"/>
      <c r="E8" s="1"/>
      <c r="F8" s="1"/>
      <c r="G8" s="1"/>
      <c r="H8" s="2"/>
      <c r="I8" s="2"/>
      <c r="J8" s="2"/>
      <c r="K8" s="2"/>
    </row>
    <row r="9" spans="2:11" ht="18">
      <c r="B9" s="1" t="s">
        <v>83</v>
      </c>
      <c r="C9" s="1"/>
      <c r="D9" s="1">
        <v>4306.44</v>
      </c>
      <c r="E9" s="1" t="s">
        <v>0</v>
      </c>
      <c r="F9" s="1"/>
      <c r="G9" s="1"/>
      <c r="H9" s="2"/>
      <c r="I9" s="2"/>
      <c r="J9" s="2"/>
      <c r="K9" s="2"/>
    </row>
    <row r="10" spans="2:11" ht="18">
      <c r="B10" s="1" t="s">
        <v>36</v>
      </c>
      <c r="C10" s="1"/>
      <c r="D10" s="1"/>
      <c r="E10" s="1"/>
      <c r="F10" s="1"/>
      <c r="G10" s="1"/>
      <c r="H10" s="2"/>
      <c r="I10" s="2"/>
      <c r="J10" s="2"/>
      <c r="K10" s="2"/>
    </row>
    <row r="11" spans="2:10" ht="18">
      <c r="B11" s="1" t="s">
        <v>83</v>
      </c>
      <c r="C11" s="1"/>
      <c r="D11" s="1">
        <v>4604.77</v>
      </c>
      <c r="E11" s="1" t="s">
        <v>0</v>
      </c>
      <c r="F11" s="1"/>
      <c r="G11" s="1"/>
      <c r="H11" s="2"/>
      <c r="I11" s="2"/>
      <c r="J11" s="2"/>
    </row>
    <row r="12" spans="2:11" ht="18">
      <c r="B12" s="1" t="s">
        <v>69</v>
      </c>
      <c r="D12" s="1">
        <f>ROUND((D11*13.6%),2)</f>
        <v>626.25</v>
      </c>
      <c r="E12" s="1" t="s">
        <v>0</v>
      </c>
      <c r="F12" s="1"/>
      <c r="G12" s="1"/>
      <c r="I12" s="2"/>
      <c r="J12" s="2"/>
      <c r="K12" s="2"/>
    </row>
    <row r="13" spans="2:11" ht="18">
      <c r="B13" s="1"/>
      <c r="C13" s="1"/>
      <c r="D13" s="1"/>
      <c r="E13" s="1"/>
      <c r="F13" s="1"/>
      <c r="G13" s="1"/>
      <c r="H13" s="2"/>
      <c r="I13" s="2"/>
      <c r="J13" s="2"/>
      <c r="K13" s="2"/>
    </row>
    <row r="14" spans="2:13" ht="18">
      <c r="B14" s="1" t="s">
        <v>19</v>
      </c>
      <c r="D14" s="1"/>
      <c r="E14" s="1"/>
      <c r="F14" s="1"/>
      <c r="G14" s="1"/>
      <c r="H14" s="1"/>
      <c r="I14" s="2"/>
      <c r="J14" s="2"/>
      <c r="K14" s="2"/>
      <c r="M14" s="2"/>
    </row>
    <row r="15" spans="2:11" ht="18">
      <c r="B15" s="1" t="s">
        <v>62</v>
      </c>
      <c r="G15" s="1"/>
      <c r="I15" s="2"/>
      <c r="J15" s="2"/>
      <c r="K15" s="2"/>
    </row>
    <row r="16" spans="2:11" ht="18">
      <c r="B16" s="1" t="s">
        <v>84</v>
      </c>
      <c r="D16" s="1">
        <f>ROUND((D9*73.3%),2)</f>
        <v>3156.62</v>
      </c>
      <c r="E16" s="1" t="s">
        <v>0</v>
      </c>
      <c r="F16" s="1"/>
      <c r="G16" s="1"/>
      <c r="I16" s="2"/>
      <c r="J16" s="2"/>
      <c r="K16" s="2"/>
    </row>
    <row r="17" spans="2:11" ht="18">
      <c r="B17" s="1" t="s">
        <v>67</v>
      </c>
      <c r="C17" s="1"/>
      <c r="G17" s="1"/>
      <c r="H17" s="1"/>
      <c r="I17" s="2"/>
      <c r="J17" s="2"/>
      <c r="K17" s="2"/>
    </row>
    <row r="18" spans="2:11" ht="18">
      <c r="B18" s="1" t="s">
        <v>64</v>
      </c>
      <c r="D18" s="1">
        <f>ROUND((D9*13.6%),2)</f>
        <v>585.68</v>
      </c>
      <c r="E18" s="1" t="s">
        <v>0</v>
      </c>
      <c r="F18" s="1"/>
      <c r="G18" s="1"/>
      <c r="H18" s="1"/>
      <c r="I18" s="2"/>
      <c r="J18" s="2"/>
      <c r="K18" s="2"/>
    </row>
    <row r="19" spans="2:11" ht="18">
      <c r="B19" s="1" t="s">
        <v>65</v>
      </c>
      <c r="D19" s="1">
        <f>ROUND((D9*0%),2)</f>
        <v>0</v>
      </c>
      <c r="E19" s="1" t="s">
        <v>0</v>
      </c>
      <c r="F19" s="1"/>
      <c r="G19" s="1"/>
      <c r="H19" s="1"/>
      <c r="I19" s="1"/>
      <c r="J19" s="1"/>
      <c r="K19" s="2"/>
    </row>
    <row r="20" spans="2:11" ht="18">
      <c r="B20" s="1" t="s">
        <v>70</v>
      </c>
      <c r="D20" s="1">
        <f>ROUND(J16*11.51,2)</f>
        <v>0</v>
      </c>
      <c r="E20" s="1" t="s">
        <v>0</v>
      </c>
      <c r="F20" s="1"/>
      <c r="G20" s="1"/>
      <c r="H20" s="1"/>
      <c r="I20" s="1"/>
      <c r="J20" s="1"/>
      <c r="K20" s="2"/>
    </row>
    <row r="21" spans="2:10" ht="18">
      <c r="B21" s="1" t="s">
        <v>111</v>
      </c>
      <c r="C21" s="1"/>
      <c r="D21" s="1">
        <v>1000</v>
      </c>
      <c r="E21" s="1" t="s">
        <v>0</v>
      </c>
      <c r="H21" s="1"/>
      <c r="I21" s="1"/>
      <c r="J21" s="1"/>
    </row>
    <row r="22" spans="2:10" ht="18">
      <c r="B22" s="1"/>
      <c r="C22" s="1"/>
      <c r="D22" s="1"/>
      <c r="E22" s="1"/>
      <c r="H22" s="1"/>
      <c r="I22" s="1"/>
      <c r="J22" s="1"/>
    </row>
    <row r="23" spans="2:10" ht="18">
      <c r="B23" s="1" t="s">
        <v>47</v>
      </c>
      <c r="D23" s="1">
        <f>D16+D22</f>
        <v>3156.62</v>
      </c>
      <c r="E23" s="1" t="s">
        <v>0</v>
      </c>
      <c r="F23" s="1"/>
      <c r="J23" s="1"/>
    </row>
    <row r="24" ht="18">
      <c r="J24" s="1"/>
    </row>
    <row r="25" spans="2:10" ht="18">
      <c r="B25" s="1" t="s">
        <v>61</v>
      </c>
      <c r="J25" s="1"/>
    </row>
    <row r="26" spans="2:5" ht="18">
      <c r="B26" s="1" t="s">
        <v>176</v>
      </c>
      <c r="D26" s="1">
        <f>D7+D11-D23</f>
        <v>2506.2700000000004</v>
      </c>
      <c r="E26" s="1" t="s">
        <v>0</v>
      </c>
    </row>
    <row r="27" spans="2:6" ht="18">
      <c r="B27" s="1"/>
      <c r="F27" s="1"/>
    </row>
    <row r="28" spans="2:6" ht="18">
      <c r="B28" s="1" t="s">
        <v>48</v>
      </c>
      <c r="C28" s="14"/>
      <c r="F28" s="1"/>
    </row>
    <row r="29" spans="2:6" ht="18">
      <c r="B29" s="1" t="s">
        <v>176</v>
      </c>
      <c r="C29" s="14"/>
      <c r="D29" s="1">
        <v>217.51</v>
      </c>
      <c r="E29" s="1" t="s">
        <v>0</v>
      </c>
      <c r="F29" s="1"/>
    </row>
    <row r="30" spans="2:5" ht="18">
      <c r="B30" s="1"/>
      <c r="D30" s="10"/>
      <c r="E30" s="1"/>
    </row>
    <row r="32" ht="12.75">
      <c r="B32" t="s">
        <v>57</v>
      </c>
    </row>
    <row r="34" ht="12.75">
      <c r="B34" t="s">
        <v>58</v>
      </c>
    </row>
    <row r="56" ht="18">
      <c r="I56" s="1"/>
    </row>
    <row r="57" ht="18">
      <c r="I57" s="1"/>
    </row>
    <row r="58" ht="18">
      <c r="I58" s="1"/>
    </row>
    <row r="59" ht="18">
      <c r="I59" s="1"/>
    </row>
    <row r="60" ht="18">
      <c r="I60" s="1"/>
    </row>
    <row r="61" ht="18">
      <c r="I61" s="1"/>
    </row>
    <row r="62" ht="18">
      <c r="I62" s="1"/>
    </row>
    <row r="63" ht="18">
      <c r="I63" s="1"/>
    </row>
    <row r="64" ht="18">
      <c r="I64" s="1"/>
    </row>
    <row r="65" ht="18">
      <c r="I65" s="1"/>
    </row>
    <row r="66" ht="18">
      <c r="I66" s="1"/>
    </row>
    <row r="67" ht="18">
      <c r="I67" s="1"/>
    </row>
    <row r="68" ht="18">
      <c r="I68" s="1"/>
    </row>
    <row r="69" ht="18">
      <c r="I69" s="1"/>
    </row>
    <row r="70" ht="18">
      <c r="I70" s="1"/>
    </row>
    <row r="71" ht="18">
      <c r="I71" s="1"/>
    </row>
    <row r="72" ht="18">
      <c r="I72" s="1"/>
    </row>
    <row r="73" ht="18">
      <c r="I73" s="1"/>
    </row>
    <row r="74" ht="18">
      <c r="I74" s="1"/>
    </row>
    <row r="75" ht="18">
      <c r="I75" s="1"/>
    </row>
    <row r="76" ht="18">
      <c r="I76" s="1"/>
    </row>
    <row r="77" ht="18">
      <c r="I77" s="1"/>
    </row>
    <row r="78" ht="18">
      <c r="I78" s="1"/>
    </row>
    <row r="79" ht="18">
      <c r="I79" s="1"/>
    </row>
    <row r="80" ht="18">
      <c r="I80" s="1"/>
    </row>
    <row r="81" ht="18">
      <c r="I81" s="1"/>
    </row>
    <row r="82" ht="18">
      <c r="I82" s="1"/>
    </row>
    <row r="83" ht="18">
      <c r="I83" s="1"/>
    </row>
    <row r="84" ht="18">
      <c r="I84" s="1"/>
    </row>
    <row r="85" ht="18">
      <c r="I85" s="1"/>
    </row>
    <row r="86" ht="18">
      <c r="I86" s="1"/>
    </row>
    <row r="87" ht="18">
      <c r="I87" s="1"/>
    </row>
    <row r="88" ht="18">
      <c r="I8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2014-04-30T03:57:53Z</cp:lastPrinted>
  <dcterms:created xsi:type="dcterms:W3CDTF">2008-08-20T07:02:07Z</dcterms:created>
  <dcterms:modified xsi:type="dcterms:W3CDTF">2015-03-30T06:21:58Z</dcterms:modified>
  <cp:category/>
  <cp:version/>
  <cp:contentType/>
  <cp:contentStatus/>
</cp:coreProperties>
</file>